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enoyafr-my.sharepoint.com/personal/valerie_berthet_enoya_fr/Documents/Enoya/5 Valerie/Ressources/"/>
    </mc:Choice>
  </mc:AlternateContent>
  <xr:revisionPtr revIDLastSave="4" documentId="8_{1FC0C935-9F04-469A-9CDB-3D09592588FB}" xr6:coauthVersionLast="47" xr6:coauthVersionMax="47" xr10:uidLastSave="{95C66DA4-CACC-4834-A103-37FEDBCBFA5D}"/>
  <bookViews>
    <workbookView xWindow="-10" yWindow="-10" windowWidth="19220" windowHeight="10100" activeTab="3" xr2:uid="{92B7E732-8930-4223-A371-709D365650DE}"/>
  </bookViews>
  <sheets>
    <sheet name="Présentation" sheetId="1" r:id="rId1"/>
    <sheet name="Fiche entreprise" sheetId="2" r:id="rId2"/>
    <sheet name="Comptes" sheetId="4" r:id="rId3"/>
    <sheet name="VOTRE DIAG" sheetId="3" r:id="rId4"/>
  </sheets>
  <externalReferences>
    <externalReference r:id="rId5"/>
  </externalReferences>
  <definedNames>
    <definedName name="_xlnm._FilterDatabase" localSheetId="3" hidden="1">'VOTRE DIAG'!$A$1:$E$50</definedName>
    <definedName name="_xlnm.Print_Area" localSheetId="2">Comptes!$A$1:$H$21</definedName>
    <definedName name="_xlnm.Print_Area" localSheetId="0">Présentation!$A$1:$G$45</definedName>
    <definedName name="_xlnm.Print_Area" localSheetId="3">'VOTRE DIAG'!$A$1:$D$75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4" i="3" l="1"/>
  <c r="B40" i="3"/>
  <c r="B46" i="3" l="1"/>
  <c r="D46" i="3" s="1"/>
  <c r="D18" i="3"/>
  <c r="B45" i="3"/>
  <c r="C45" i="3" s="1"/>
  <c r="B41" i="3"/>
  <c r="D41" i="3" s="1"/>
  <c r="D40" i="3"/>
  <c r="B50" i="3"/>
  <c r="D50" i="3" s="1"/>
  <c r="D42" i="3"/>
  <c r="B42" i="3" s="1"/>
  <c r="C42" i="3" s="1"/>
  <c r="D43" i="3"/>
  <c r="B43" i="3"/>
  <c r="C43" i="3" s="1"/>
  <c r="D21" i="4"/>
  <c r="B48" i="3" s="1"/>
  <c r="D48" i="3" s="1"/>
  <c r="C21" i="4"/>
  <c r="B21" i="4"/>
  <c r="D20" i="4"/>
  <c r="C20" i="4"/>
  <c r="B20" i="4"/>
  <c r="H9" i="4"/>
  <c r="G9" i="4"/>
  <c r="F9" i="4"/>
  <c r="D9" i="4"/>
  <c r="C9" i="4"/>
  <c r="B9" i="4"/>
  <c r="D3" i="4"/>
  <c r="H3" i="4" s="1"/>
  <c r="H14" i="4" s="1"/>
  <c r="B49" i="3" l="1"/>
  <c r="C49" i="3" s="1"/>
  <c r="B47" i="3"/>
  <c r="D47" i="3" s="1"/>
  <c r="D45" i="3"/>
  <c r="C40" i="3"/>
  <c r="C46" i="3"/>
  <c r="C48" i="3"/>
  <c r="C50" i="3"/>
  <c r="C41" i="3"/>
  <c r="D14" i="4"/>
  <c r="C3" i="4"/>
  <c r="C47" i="3" l="1"/>
  <c r="D49" i="3"/>
  <c r="E49" i="3" s="1"/>
  <c r="G3" i="4"/>
  <c r="G14" i="4" s="1"/>
  <c r="C14" i="4"/>
  <c r="B3" i="4"/>
  <c r="D7" i="3"/>
  <c r="E7" i="3" s="1"/>
  <c r="E40" i="3"/>
  <c r="E41" i="3"/>
  <c r="E50" i="3"/>
  <c r="E48" i="3"/>
  <c r="E47" i="3"/>
  <c r="E46" i="3"/>
  <c r="E45" i="3"/>
  <c r="D37" i="3"/>
  <c r="E37" i="3" s="1"/>
  <c r="D36" i="3"/>
  <c r="E36" i="3" s="1"/>
  <c r="D35" i="3"/>
  <c r="E35" i="3" s="1"/>
  <c r="D34" i="3"/>
  <c r="E34" i="3" s="1"/>
  <c r="D33" i="3"/>
  <c r="E33" i="3" s="1"/>
  <c r="D31" i="3"/>
  <c r="E31" i="3" s="1"/>
  <c r="D30" i="3"/>
  <c r="E30" i="3" s="1"/>
  <c r="D28" i="3"/>
  <c r="E28" i="3" s="1"/>
  <c r="D27" i="3"/>
  <c r="E27" i="3" s="1"/>
  <c r="D25" i="3"/>
  <c r="E25" i="3" s="1"/>
  <c r="D24" i="3"/>
  <c r="E24" i="3" s="1"/>
  <c r="D23" i="3"/>
  <c r="E23" i="3" s="1"/>
  <c r="D22" i="3"/>
  <c r="E22" i="3" s="1"/>
  <c r="D20" i="3"/>
  <c r="E20" i="3" s="1"/>
  <c r="D19" i="3"/>
  <c r="E19" i="3" s="1"/>
  <c r="D17" i="3"/>
  <c r="E17" i="3" s="1"/>
  <c r="E18" i="3"/>
  <c r="D16" i="3"/>
  <c r="E16" i="3" s="1"/>
  <c r="D15" i="3"/>
  <c r="E15" i="3" s="1"/>
  <c r="D13" i="3"/>
  <c r="E13" i="3" s="1"/>
  <c r="D12" i="3"/>
  <c r="E12" i="3" s="1"/>
  <c r="D11" i="3"/>
  <c r="E11" i="3" s="1"/>
  <c r="D10" i="3"/>
  <c r="E10" i="3" s="1"/>
  <c r="D9" i="3"/>
  <c r="E9" i="3" s="1"/>
  <c r="D8" i="3"/>
  <c r="E8" i="3" s="1"/>
  <c r="F3" i="4" l="1"/>
  <c r="F14" i="4" s="1"/>
  <c r="B14" i="4"/>
  <c r="E43" i="3"/>
  <c r="E42" i="3"/>
  <c r="B55" i="3" l="1"/>
  <c r="D55" i="3" s="1"/>
  <c r="B57" i="3"/>
  <c r="D57" i="3" s="1"/>
  <c r="B58" i="3"/>
  <c r="D58" i="3" s="1"/>
  <c r="B56" i="3"/>
  <c r="D56"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Fanny GEROME</author>
  </authors>
  <commentList>
    <comment ref="E4" authorId="0" shapeId="0" xr:uid="{68B24B24-2B94-4946-857C-C8DFB31D3881}">
      <text>
        <r>
          <rPr>
            <sz val="8"/>
            <color indexed="81"/>
            <rFont val="Tahoma"/>
            <family val="2"/>
          </rPr>
          <t xml:space="preserve">= Fonds associatifs
+ Réserves
+ Report à nouveau
+ Résultat de l'exercice
+ Subventions d'investissement 
+Provisions pour risques et charges
</t>
        </r>
      </text>
    </comment>
    <comment ref="A6" authorId="0" shapeId="0" xr:uid="{5A332721-0ADB-4B05-AA3A-285B7164CD1A}">
      <text>
        <r>
          <rPr>
            <sz val="8"/>
            <color indexed="81"/>
            <rFont val="Tahoma"/>
            <family val="2"/>
          </rPr>
          <t>= Stocks
+ Créances
+ VMP
+ Disponibilités
+ Charges constatées d'avances</t>
        </r>
      </text>
    </comment>
    <comment ref="E6" authorId="0" shapeId="0" xr:uid="{C63BD9F6-25CA-4BE2-9EE8-8C45F5E68C80}">
      <text>
        <r>
          <rPr>
            <sz val="8"/>
            <color indexed="81"/>
            <rFont val="Tahoma"/>
            <family val="2"/>
          </rPr>
          <t xml:space="preserve">= Toutes les dettes financières supérieures à 1 an
</t>
        </r>
      </text>
    </comment>
    <comment ref="A7" authorId="0" shapeId="0" xr:uid="{70BD514F-E5E8-4689-889D-B3509F7B56DE}">
      <text>
        <r>
          <rPr>
            <sz val="8"/>
            <color indexed="81"/>
            <rFont val="Tahoma"/>
            <family val="2"/>
          </rPr>
          <t xml:space="preserve">= VMP
+ Disponibilités
</t>
        </r>
      </text>
    </comment>
    <comment ref="E7" authorId="0" shapeId="0" xr:uid="{2B2F3A4B-DA9F-43C1-AC2E-0907D2235E30}">
      <text>
        <r>
          <rPr>
            <sz val="8"/>
            <color indexed="81"/>
            <rFont val="Tahoma"/>
            <family val="2"/>
          </rPr>
          <t>= Toutes les dettes financières inférieures à moins d'1 an (découvert bancaire, coucours bancaire court terme)</t>
        </r>
      </text>
    </comment>
    <comment ref="E8" authorId="0" shapeId="0" xr:uid="{03B35EF4-4401-464B-A82A-0D208DF9BB55}">
      <text>
        <r>
          <rPr>
            <sz val="8"/>
            <color indexed="81"/>
            <rFont val="Tahoma"/>
            <family val="2"/>
          </rPr>
          <t>= dettes fournisseurs
+ dettes fiscales et sociales
+ autres dettes
+ fonds dédiés
+ produits constatés d'avance</t>
        </r>
        <r>
          <rPr>
            <sz val="8"/>
            <color indexed="81"/>
            <rFont val="Tahoma"/>
            <family val="2"/>
          </rPr>
          <t xml:space="preserve">
</t>
        </r>
      </text>
    </comment>
    <comment ref="A18" authorId="0" shapeId="0" xr:uid="{16B3F041-0AE1-410C-BDAA-25F7489083E3}">
      <text>
        <r>
          <rPr>
            <sz val="8"/>
            <color indexed="81"/>
            <rFont val="Tahoma"/>
            <family val="2"/>
          </rPr>
          <t>= Impôts sur les sociétés 
+ Engagements à réaliser sur ressources affectées
+ Participation des salariés au résultat</t>
        </r>
      </text>
    </comment>
    <comment ref="E18" authorId="0" shapeId="0" xr:uid="{FD34921A-340F-44EC-8B31-C66029A72E07}">
      <text>
        <r>
          <rPr>
            <sz val="8"/>
            <color indexed="81"/>
            <rFont val="Tahoma"/>
            <family val="2"/>
          </rPr>
          <t>= Report de ressources non utilisées des exercices antérieurs</t>
        </r>
        <r>
          <rPr>
            <b/>
            <sz val="8"/>
            <color indexed="81"/>
            <rFont val="Tahoma"/>
            <family val="2"/>
          </rPr>
          <t xml:space="preserve">
</t>
        </r>
      </text>
    </comment>
  </commentList>
</comments>
</file>

<file path=xl/sharedStrings.xml><?xml version="1.0" encoding="utf-8"?>
<sst xmlns="http://schemas.openxmlformats.org/spreadsheetml/2006/main" count="120" uniqueCount="116">
  <si>
    <t>PRESENTATION DU DIAGNOSTIC FLASH</t>
  </si>
  <si>
    <t>Objectif de l'outil</t>
  </si>
  <si>
    <t>Fonctionnement de l'outil</t>
  </si>
  <si>
    <t>Cet autodiagnostic est à remplir par le dirigeant de la structure, qui devra se munir de ses trois derniers bilans et comptes de résultat.</t>
  </si>
  <si>
    <t>L'autodiagnostic se compose :</t>
  </si>
  <si>
    <t>- d'une partie d'analyse de la situation basée sur la saisie (très simplifiée) des comptes de résultat et des bilans sur 3 ans.</t>
  </si>
  <si>
    <t>Saisie des informations dans l'outil</t>
  </si>
  <si>
    <t>Attention ! Il y a trois onglets à saisir : Structure, Diagnostic et Comptes.</t>
  </si>
  <si>
    <t>Pour la saisie de l'onglet "Diagnostic", il vous suffit d'indiquer une croix (X) dans la colonne correspondant à la réponse souhaitée.</t>
  </si>
  <si>
    <t>Dans l'onglet "Diagnostic", la partie "Eléments chiffrés" se renseigne automatiquement en fonction de la saisie des comptes (se reporter pour cela à l'onglet "Comptes").</t>
  </si>
  <si>
    <t>Pour la saisie des comptes dans l'onglet "Comptes", des notes explicatives facilitent la saisie et le retraitement des informations. Pour cela, il suffit de survoler avec la souris de votre ordinateur la case marquée d'un point rouge.</t>
  </si>
  <si>
    <t>Les données financières dans l'onglet "Comptes" sont à saisir en € et non en K€.</t>
  </si>
  <si>
    <t>Résultats du test</t>
  </si>
  <si>
    <t xml:space="preserve">Pour chaque indicateur, un résultat va être affiché automatiquement. </t>
  </si>
  <si>
    <t xml:space="preserve">Un tableau récapitulatif à la fin du document réalise le décompte des "Ok", "Préoccupant", "Grave" et "Très grave". </t>
  </si>
  <si>
    <t>Sources bibliographiques pour établir ce diagnostic</t>
  </si>
  <si>
    <t>Evaluer et optimiser le projet associatif (Bruno Bigourdan et Didier Tcherkachine)</t>
  </si>
  <si>
    <t>Les bonnes pratiques de la prévention pour pérenniser votre entreprise (Ordre des experts comptables Paris Ile-de-France, CIP)</t>
  </si>
  <si>
    <t>Présentation générale</t>
  </si>
  <si>
    <t>Nom de la structure :</t>
  </si>
  <si>
    <t>Adresse :</t>
  </si>
  <si>
    <t>Ville :</t>
  </si>
  <si>
    <t>Nom du dirigeant :</t>
  </si>
  <si>
    <t>Téléphone :</t>
  </si>
  <si>
    <t xml:space="preserve">Email : </t>
  </si>
  <si>
    <t>Dernier exercice :</t>
  </si>
  <si>
    <t>Nombre de salariés :</t>
  </si>
  <si>
    <t>OUI</t>
  </si>
  <si>
    <t>NON</t>
  </si>
  <si>
    <t>RESULTAT</t>
  </si>
  <si>
    <t>Banque</t>
  </si>
  <si>
    <t>Appels réguliers pour faire le point avant d’accepter de payer des opérations qui se présentent</t>
  </si>
  <si>
    <t>Appels systématique pour faire le point avant d’accepter de payer des opérations qui se présentent</t>
  </si>
  <si>
    <t>Refus de la part de votre banque d'effectuer vos opérations de type : virement sur un tiers, prélèvement</t>
  </si>
  <si>
    <t>Refus de payer les chèques</t>
  </si>
  <si>
    <t>Atteinte des limites d'autorisation de crédits (ligne de découvert, autorisation Dailly, etc.)</t>
  </si>
  <si>
    <t>Incapacité à négocier une augmentation des lignes de crédit (découvert) avec votre banque</t>
  </si>
  <si>
    <t>Suppression des concours bancaires (ligne de découvert, autorisation Dailly, etc.)</t>
  </si>
  <si>
    <t>Fort absentéisme / turn over des salariés (depuis 1 an)</t>
  </si>
  <si>
    <t>Débats animés / inquiétudes sur la situation et l'évolution de l'activité</t>
  </si>
  <si>
    <t>Refus des décisions proposées par le directeur / président / CA (blocage des décisions)</t>
  </si>
  <si>
    <t>Suivi et contrôle</t>
  </si>
  <si>
    <t>Pas de suivi de la trésorerie (prévisionnel de trésorerie)</t>
  </si>
  <si>
    <t>Pas de tableaux de bord pour mesurer et anticiper les baisses et les augmentations de recettes</t>
  </si>
  <si>
    <t>Alerte sur la situation par le comissaire aux comptes ou l'expert-comptable</t>
  </si>
  <si>
    <t>Clients / Financeurs publics / Marché</t>
  </si>
  <si>
    <t>Augmentation des délais moyens de règlement des clients ou des financeurs publics</t>
  </si>
  <si>
    <t>Fournisseurs</t>
  </si>
  <si>
    <t>Retard de paiement des factures des fournisseurs</t>
  </si>
  <si>
    <t>Suppression des délais de règlement ou refus de livraison par les fournisseurs</t>
  </si>
  <si>
    <t>Règlement des salaires en retard (à titre occasionnel : 2/3 fois dans l'année)</t>
  </si>
  <si>
    <t>Règlement des salaires en retard (très régulièrement)</t>
  </si>
  <si>
    <t>Retard de paiement des cotisations sociales ou la TVA</t>
  </si>
  <si>
    <t>Non règlement des dernières cotisations sociales ou de la TVA</t>
  </si>
  <si>
    <t>Injonction de payer du trésor public</t>
  </si>
  <si>
    <t>Eléments chiffrés</t>
  </si>
  <si>
    <t>Fonds propres négatifs ou inférieurs aux immobilisations sur le dernier exercice</t>
  </si>
  <si>
    <t>Baisse significative des fonds propres sur 3 exercices (-30 %)</t>
  </si>
  <si>
    <t>Fonds de roulement en jours de budget d'exploitation
(&lt;0 = très grave ; &lt; 15 = grave ; &lt;30 = préoccupant ; &gt;30 = Ok)</t>
  </si>
  <si>
    <t>Trésorerie en jours de budget d'exploitation 
(&lt;0 = très grave ; &lt; 10 = grave ; &lt; 20 = préoccupant ; &gt;20 = Ok)</t>
  </si>
  <si>
    <t>Analyse du compte de résultat</t>
  </si>
  <si>
    <t>Baisse significative des recettes d'exploitation (- 30 %)</t>
  </si>
  <si>
    <t>Résultat d'exploitation négatif sur au moins un des exercices</t>
  </si>
  <si>
    <t>Résultat net négatif sur au moins un des 3 exercices</t>
  </si>
  <si>
    <t>Résultats nets cumulés sur les 3 exercices : négatif</t>
  </si>
  <si>
    <t>Résultats net négatifs sur les 3 exercices</t>
  </si>
  <si>
    <t>Charges financières anormalement élevées sur le dernier exercice (&gt; à 8 %)</t>
  </si>
  <si>
    <t>Résultats</t>
  </si>
  <si>
    <t>Maximum</t>
  </si>
  <si>
    <t>%</t>
  </si>
  <si>
    <t>Ok</t>
  </si>
  <si>
    <t>Préoccupant</t>
  </si>
  <si>
    <t>Grave</t>
  </si>
  <si>
    <t>Très grave</t>
  </si>
  <si>
    <t>Démission ou départ à la retraite de salariés clés  / perte de savoir faire</t>
  </si>
  <si>
    <t>Administrateurs pas ou peu impliqués par la situation de l'entreprise / Pas de prise de conscience de la situation</t>
  </si>
  <si>
    <t xml:space="preserve">Incertitude / manque de visibilité sur la réalisation du budget prévisionnel </t>
  </si>
  <si>
    <t>Perte de clients ou de marchés importants</t>
  </si>
  <si>
    <t>- d'une partie d'indicateurs sur les relations avec les acteurs et les partenaires (fournisseurs, subventionneurs, banque) de la structure,</t>
  </si>
  <si>
    <t>Si la réponse est :
- "Non" : le résultat sera "Ok", la situation de la structure est bonne,
- "Oui" : le résultat sera "Préoccupant", "Grave" ou "Très grave" selon la gravité de l'indicateur.</t>
  </si>
  <si>
    <t>Relations avec les acteurs/partenaires</t>
  </si>
  <si>
    <t>Démission de membres clés de la Direction</t>
  </si>
  <si>
    <t>Votre Entreprise</t>
  </si>
  <si>
    <t>Bilan en €</t>
  </si>
  <si>
    <t xml:space="preserve">Actif  </t>
  </si>
  <si>
    <t>Passif</t>
  </si>
  <si>
    <t>Actif immobilisé net</t>
  </si>
  <si>
    <t>Fonds propres</t>
  </si>
  <si>
    <t>Actif circulant</t>
  </si>
  <si>
    <t>Dettes financières moyen terme</t>
  </si>
  <si>
    <t>dont disponibilités</t>
  </si>
  <si>
    <t>Dettes financières court terme</t>
  </si>
  <si>
    <t>Dettes d'exploitation</t>
  </si>
  <si>
    <t>TOTAL ACTIF</t>
  </si>
  <si>
    <t>TOTAL PASSIF</t>
  </si>
  <si>
    <t>Compte de résultat en €</t>
  </si>
  <si>
    <t>Charges</t>
  </si>
  <si>
    <t>Produits</t>
  </si>
  <si>
    <t>Charges d'exploitation</t>
  </si>
  <si>
    <t>Produits d'exploitation</t>
  </si>
  <si>
    <t>Charges financières</t>
  </si>
  <si>
    <t>Produits financiers</t>
  </si>
  <si>
    <t>Charges exceptionnelles</t>
  </si>
  <si>
    <t>Produits exceptionnels</t>
  </si>
  <si>
    <t>Autres (impôts sociétés)</t>
  </si>
  <si>
    <t>Autres (report des ress.)</t>
  </si>
  <si>
    <t>Résultat d'exploitation</t>
  </si>
  <si>
    <t>Résultat net</t>
  </si>
  <si>
    <t>DIAGNOSTIC FLASH : DETECTION DE DIFFICULTES</t>
  </si>
  <si>
    <t>Analyse du compte du Bilan</t>
  </si>
  <si>
    <t>Il est communiqué uniquement à titre indicatif, et est préalable à une étude plus approfondie !</t>
  </si>
  <si>
    <t>Le diagnostic flash est un outil de prévention / détection pour déceler si la structure est en difficulté et mesurer le niveau des éventuelles difficultés.</t>
  </si>
  <si>
    <t>Le management des entreprises en difficulté financière (Cahier de l'Académie)</t>
  </si>
  <si>
    <t xml:space="preserve"> </t>
  </si>
  <si>
    <t>valerie.berthet@enoya.fr</t>
  </si>
  <si>
    <t>Contactez-nous pour commenter vos résultats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</si>
</sst>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b/>
      <i/>
      <u/>
      <sz val="11"/>
      <name val="Calibri"/>
      <family val="2"/>
      <scheme val="minor"/>
    </font>
    <font>
      <b/>
      <sz val="20"/>
      <color theme="1"/>
      <name val="Calibri"/>
      <family val="2"/>
      <scheme val="minor"/>
    </font>
    <font>
      <sz val="11"/>
      <name val="Calibri"/>
      <family val="2"/>
      <scheme val="minor"/>
    </font>
    <font>
      <b/>
      <sz val="14"/>
      <color theme="0"/>
      <name val="Calibri"/>
      <family val="2"/>
      <scheme val="minor"/>
    </font>
    <font>
      <b/>
      <sz val="20"/>
      <color theme="0"/>
      <name val="Calibri"/>
      <family val="2"/>
      <scheme val="minor"/>
    </font>
    <font>
      <b/>
      <sz val="16"/>
      <color theme="0"/>
      <name val="Calibri"/>
      <family val="2"/>
      <scheme val="minor"/>
    </font>
    <font>
      <b/>
      <u/>
      <sz val="11"/>
      <color theme="1"/>
      <name val="Calibri"/>
      <family val="2"/>
      <scheme val="minor"/>
    </font>
    <font>
      <b/>
      <sz val="11"/>
      <color theme="0"/>
      <name val="Calibri"/>
      <family val="2"/>
      <scheme val="minor"/>
    </font>
    <font>
      <i/>
      <sz val="11"/>
      <color theme="1"/>
      <name val="Calibri"/>
      <family val="2"/>
      <scheme val="minor"/>
    </font>
    <font>
      <sz val="8"/>
      <color indexed="81"/>
      <name val="Tahoma"/>
      <family val="2"/>
    </font>
    <font>
      <b/>
      <sz val="8"/>
      <color indexed="81"/>
      <name val="Tahoma"/>
      <family val="2"/>
    </font>
    <font>
      <sz val="14"/>
      <color theme="0"/>
      <name val="Calibri"/>
      <family val="2"/>
      <scheme val="minor"/>
    </font>
    <font>
      <b/>
      <sz val="14"/>
      <color rgb="FFFF0000"/>
      <name val="Calibri"/>
      <family val="2"/>
      <scheme val="minor"/>
    </font>
    <font>
      <b/>
      <sz val="14"/>
      <color rgb="FFD620BC"/>
      <name val="Calibri"/>
      <family val="2"/>
      <scheme val="minor"/>
    </font>
    <font>
      <u/>
      <sz val="11"/>
      <color theme="10"/>
      <name val="Calibri"/>
      <family val="2"/>
      <scheme val="minor"/>
    </font>
    <font>
      <b/>
      <u/>
      <sz val="14"/>
      <color rgb="FFD620BC"/>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rgb="FF218298"/>
        <bgColor indexed="64"/>
      </patternFill>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right style="thin">
        <color indexed="64"/>
      </right>
      <top/>
      <bottom/>
      <diagonal/>
    </border>
  </borders>
  <cellStyleXfs count="3">
    <xf numFmtId="0" fontId="0" fillId="0" borderId="0"/>
    <xf numFmtId="9" fontId="1" fillId="0" borderId="0" applyFont="0" applyFill="0" applyBorder="0" applyAlignment="0" applyProtection="0"/>
    <xf numFmtId="0" fontId="19" fillId="0" borderId="0" applyNumberFormat="0" applyFill="0" applyBorder="0" applyAlignment="0" applyProtection="0"/>
  </cellStyleXfs>
  <cellXfs count="66">
    <xf numFmtId="0" fontId="0" fillId="0" borderId="0" xfId="0"/>
    <xf numFmtId="0" fontId="3" fillId="0" borderId="0" xfId="0" applyFont="1" applyAlignment="1">
      <alignment horizontal="center"/>
    </xf>
    <xf numFmtId="0" fontId="3" fillId="0" borderId="0" xfId="0" applyFont="1"/>
    <xf numFmtId="0" fontId="3" fillId="2" borderId="0" xfId="0" applyFont="1" applyFill="1"/>
    <xf numFmtId="0" fontId="0" fillId="2" borderId="0" xfId="0" applyFill="1"/>
    <xf numFmtId="0" fontId="5" fillId="0" borderId="0" xfId="0" applyFont="1"/>
    <xf numFmtId="0" fontId="2" fillId="0" borderId="0" xfId="0" applyFont="1"/>
    <xf numFmtId="0" fontId="0" fillId="0" borderId="0" xfId="0" quotePrefix="1"/>
    <xf numFmtId="0" fontId="0" fillId="0" borderId="0" xfId="0" applyAlignment="1">
      <alignment horizontal="center"/>
    </xf>
    <xf numFmtId="0" fontId="6" fillId="0" borderId="0" xfId="0" applyFont="1" applyAlignment="1">
      <alignment horizontal="center"/>
    </xf>
    <xf numFmtId="0" fontId="3" fillId="2" borderId="0" xfId="0" applyFont="1" applyFill="1" applyAlignment="1">
      <alignment horizontal="center"/>
    </xf>
    <xf numFmtId="0" fontId="0" fillId="0" borderId="0" xfId="0" applyAlignment="1">
      <alignment vertical="top"/>
    </xf>
    <xf numFmtId="9" fontId="1" fillId="0" borderId="0" xfId="1" applyFont="1" applyAlignment="1">
      <alignment horizontal="center"/>
    </xf>
    <xf numFmtId="49" fontId="0" fillId="4" borderId="5" xfId="0" applyNumberFormat="1" applyFill="1" applyBorder="1" applyProtection="1">
      <protection locked="0"/>
    </xf>
    <xf numFmtId="49" fontId="0" fillId="4" borderId="5" xfId="0" applyNumberFormat="1" applyFill="1" applyBorder="1" applyAlignment="1" applyProtection="1">
      <alignment vertical="top" wrapText="1"/>
      <protection locked="0"/>
    </xf>
    <xf numFmtId="1" fontId="0" fillId="4" borderId="5" xfId="0" applyNumberFormat="1" applyFill="1" applyBorder="1" applyAlignment="1" applyProtection="1">
      <alignment horizontal="center"/>
      <protection locked="0"/>
    </xf>
    <xf numFmtId="0" fontId="0" fillId="4" borderId="1" xfId="0" applyFill="1" applyBorder="1" applyAlignment="1" applyProtection="1">
      <alignment horizontal="center" vertical="center" wrapText="1"/>
      <protection locked="0"/>
    </xf>
    <xf numFmtId="0" fontId="0" fillId="4" borderId="1" xfId="0" applyFill="1" applyBorder="1" applyAlignment="1">
      <alignment horizontal="center" vertical="center" wrapText="1"/>
    </xf>
    <xf numFmtId="0" fontId="0" fillId="0" borderId="1" xfId="0" applyBorder="1" applyAlignment="1">
      <alignment horizontal="left" vertical="center" wrapText="1"/>
    </xf>
    <xf numFmtId="0" fontId="0" fillId="0" borderId="0" xfId="0" applyAlignment="1">
      <alignment horizontal="left" vertical="center"/>
    </xf>
    <xf numFmtId="0" fontId="0" fillId="4" borderId="1" xfId="0" applyFill="1" applyBorder="1" applyAlignment="1">
      <alignment horizontal="left" vertical="center" wrapText="1"/>
    </xf>
    <xf numFmtId="0" fontId="7" fillId="4" borderId="1" xfId="0" applyFont="1" applyFill="1" applyBorder="1" applyAlignment="1">
      <alignment horizontal="left" vertical="center" wrapText="1"/>
    </xf>
    <xf numFmtId="0" fontId="8" fillId="3" borderId="1" xfId="0" applyFont="1" applyFill="1" applyBorder="1" applyAlignment="1">
      <alignment horizontal="center" vertical="center" wrapText="1"/>
    </xf>
    <xf numFmtId="0" fontId="11" fillId="0" borderId="0" xfId="0" applyFont="1"/>
    <xf numFmtId="0" fontId="0" fillId="0" borderId="7" xfId="0" applyBorder="1"/>
    <xf numFmtId="0" fontId="0" fillId="0" borderId="1" xfId="0" applyBorder="1"/>
    <xf numFmtId="3" fontId="0" fillId="0" borderId="0" xfId="0" applyNumberFormat="1" applyProtection="1">
      <protection locked="0"/>
    </xf>
    <xf numFmtId="3" fontId="0" fillId="0" borderId="9" xfId="0" applyNumberFormat="1" applyBorder="1" applyProtection="1">
      <protection locked="0"/>
    </xf>
    <xf numFmtId="0" fontId="13" fillId="0" borderId="1" xfId="0" applyFont="1" applyBorder="1"/>
    <xf numFmtId="3" fontId="0" fillId="0" borderId="0" xfId="0" applyNumberFormat="1"/>
    <xf numFmtId="3" fontId="0" fillId="4" borderId="1" xfId="0" applyNumberFormat="1" applyFill="1" applyBorder="1" applyProtection="1">
      <protection locked="0"/>
    </xf>
    <xf numFmtId="3" fontId="0" fillId="4" borderId="2" xfId="0" applyNumberFormat="1" applyFill="1" applyBorder="1" applyProtection="1">
      <protection locked="0"/>
    </xf>
    <xf numFmtId="3" fontId="0" fillId="4" borderId="0" xfId="0" applyNumberFormat="1" applyFill="1" applyProtection="1">
      <protection locked="0"/>
    </xf>
    <xf numFmtId="3" fontId="0" fillId="4" borderId="9" xfId="0" applyNumberFormat="1" applyFill="1" applyBorder="1" applyProtection="1">
      <protection locked="0"/>
    </xf>
    <xf numFmtId="0" fontId="4" fillId="3" borderId="1" xfId="0" applyFont="1" applyFill="1" applyBorder="1"/>
    <xf numFmtId="3" fontId="4" fillId="3" borderId="1" xfId="0" applyNumberFormat="1" applyFont="1" applyFill="1" applyBorder="1"/>
    <xf numFmtId="3" fontId="4" fillId="3" borderId="2" xfId="0" applyNumberFormat="1" applyFont="1" applyFill="1" applyBorder="1"/>
    <xf numFmtId="0" fontId="4" fillId="3" borderId="7" xfId="0" applyFont="1" applyFill="1" applyBorder="1"/>
    <xf numFmtId="0" fontId="4" fillId="3" borderId="8" xfId="0" applyFont="1" applyFill="1" applyBorder="1" applyAlignment="1">
      <alignment horizontal="center"/>
    </xf>
    <xf numFmtId="0" fontId="4" fillId="3" borderId="7" xfId="0" applyFont="1" applyFill="1" applyBorder="1" applyAlignment="1">
      <alignment horizontal="center"/>
    </xf>
    <xf numFmtId="0" fontId="4" fillId="3" borderId="1" xfId="0" applyFont="1" applyFill="1" applyBorder="1" applyAlignment="1">
      <alignment horizontal="center"/>
    </xf>
    <xf numFmtId="0" fontId="12" fillId="3" borderId="1" xfId="0" applyFont="1" applyFill="1" applyBorder="1"/>
    <xf numFmtId="3" fontId="12" fillId="3" borderId="1" xfId="0" applyNumberFormat="1" applyFont="1" applyFill="1" applyBorder="1"/>
    <xf numFmtId="0" fontId="0" fillId="0" borderId="0" xfId="0" applyAlignment="1">
      <alignment horizontal="justify" wrapText="1"/>
    </xf>
    <xf numFmtId="0" fontId="0" fillId="0" borderId="1" xfId="0" applyBorder="1" applyAlignment="1">
      <alignment horizontal="center" vertical="top" wrapText="1"/>
    </xf>
    <xf numFmtId="0" fontId="0" fillId="0" borderId="0" xfId="0" applyAlignment="1">
      <alignment horizontal="justify" wrapText="1"/>
    </xf>
    <xf numFmtId="0" fontId="8" fillId="3" borderId="0" xfId="0" applyFont="1" applyFill="1" applyAlignment="1">
      <alignment horizontal="center" vertical="center"/>
    </xf>
    <xf numFmtId="0" fontId="0" fillId="0" borderId="0" xfId="0" quotePrefix="1" applyAlignment="1">
      <alignment horizontal="justify" wrapText="1"/>
    </xf>
    <xf numFmtId="0" fontId="4" fillId="3" borderId="0" xfId="0" applyFont="1" applyFill="1" applyAlignment="1">
      <alignment horizontal="justify" wrapText="1"/>
    </xf>
    <xf numFmtId="0" fontId="17" fillId="0" borderId="0" xfId="0" applyFont="1" applyAlignment="1">
      <alignment horizontal="center" wrapText="1"/>
    </xf>
    <xf numFmtId="0" fontId="9" fillId="3" borderId="0" xfId="0" applyFont="1" applyFill="1" applyAlignment="1">
      <alignment horizontal="center" vertical="center"/>
    </xf>
    <xf numFmtId="0" fontId="3" fillId="2" borderId="0" xfId="0" applyFont="1" applyFill="1" applyAlignment="1">
      <alignment horizontal="center"/>
    </xf>
    <xf numFmtId="0" fontId="6" fillId="0" borderId="6" xfId="0" applyFont="1" applyBorder="1" applyAlignment="1">
      <alignment horizontal="center"/>
    </xf>
    <xf numFmtId="0" fontId="16" fillId="3" borderId="1" xfId="0" applyFont="1" applyFill="1" applyBorder="1" applyAlignment="1">
      <alignment horizontal="center"/>
    </xf>
    <xf numFmtId="0" fontId="16" fillId="3" borderId="2" xfId="0" applyFont="1" applyFill="1" applyBorder="1" applyAlignment="1">
      <alignment horizontal="center"/>
    </xf>
    <xf numFmtId="0" fontId="8" fillId="3" borderId="1" xfId="0" applyFont="1" applyFill="1" applyBorder="1" applyAlignment="1">
      <alignment horizontal="center"/>
    </xf>
    <xf numFmtId="0" fontId="8" fillId="3" borderId="2" xfId="0" applyFont="1" applyFill="1" applyBorder="1" applyAlignment="1">
      <alignment horizontal="center"/>
    </xf>
    <xf numFmtId="0" fontId="8" fillId="3" borderId="2"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8" fillId="3" borderId="4" xfId="0" applyFont="1" applyFill="1" applyBorder="1" applyAlignment="1">
      <alignment horizontal="center" vertical="center" wrapText="1"/>
    </xf>
    <xf numFmtId="0" fontId="10" fillId="3" borderId="0" xfId="0" applyFont="1" applyFill="1" applyAlignment="1">
      <alignment horizontal="center" vertical="center" wrapText="1"/>
    </xf>
    <xf numFmtId="49" fontId="18" fillId="0" borderId="1" xfId="0" applyNumberFormat="1" applyFont="1" applyBorder="1" applyAlignment="1">
      <alignment horizontal="center" vertical="center" wrapText="1"/>
    </xf>
    <xf numFmtId="0" fontId="18" fillId="4" borderId="0" xfId="0" applyFont="1" applyFill="1" applyBorder="1" applyAlignment="1">
      <alignment horizontal="left" vertical="center" wrapText="1"/>
    </xf>
    <xf numFmtId="0" fontId="20" fillId="0" borderId="0" xfId="2" applyFont="1" applyAlignment="1">
      <alignment horizontal="left"/>
    </xf>
    <xf numFmtId="0" fontId="20" fillId="0" borderId="0" xfId="2" applyFont="1" applyAlignment="1">
      <alignment horizontal="left"/>
    </xf>
    <xf numFmtId="0" fontId="18" fillId="4" borderId="0" xfId="0" applyFont="1" applyFill="1" applyBorder="1" applyAlignment="1">
      <alignment horizontal="center" vertical="center" wrapText="1"/>
    </xf>
  </cellXfs>
  <cellStyles count="3">
    <cellStyle name="Lien hypertexte" xfId="2" builtinId="8"/>
    <cellStyle name="Normal" xfId="0" builtinId="0"/>
    <cellStyle name="Pourcentage" xfId="1" builtinId="5"/>
  </cellStyles>
  <dxfs count="0"/>
  <tableStyles count="0" defaultTableStyle="TableStyleMedium2" defaultPivotStyle="PivotStyleLight16"/>
  <colors>
    <mruColors>
      <color rgb="FFD620BC"/>
      <color rgb="FF21829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
          <c:y val="0.3244907407407408"/>
          <c:w val="0.93888888888888888"/>
          <c:h val="0.6714577865266842"/>
        </c:manualLayout>
      </c:layout>
      <c:pie3DChart>
        <c:varyColors val="1"/>
        <c:ser>
          <c:idx val="0"/>
          <c:order val="0"/>
          <c:tx>
            <c:strRef>
              <c:f>'VOTRE DIAG'!$B$54</c:f>
              <c:strCache>
                <c:ptCount val="1"/>
                <c:pt idx="0">
                  <c:v>Votre Entreprise</c:v>
                </c:pt>
              </c:strCache>
            </c:strRef>
          </c:tx>
          <c:dPt>
            <c:idx val="0"/>
            <c:bubble3D val="0"/>
            <c:spPr>
              <a:solidFill>
                <a:srgbClr val="92D050"/>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4-E344-4883-895E-D8F5A5BCE74B}"/>
              </c:ext>
            </c:extLst>
          </c:dPt>
          <c:dPt>
            <c:idx val="1"/>
            <c:bubble3D val="0"/>
            <c:spPr>
              <a:solidFill>
                <a:srgbClr val="FFC000"/>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E344-4883-895E-D8F5A5BCE74B}"/>
              </c:ext>
            </c:extLst>
          </c:dPt>
          <c:dPt>
            <c:idx val="2"/>
            <c:bubble3D val="0"/>
            <c:spPr>
              <a:solidFill>
                <a:schemeClr val="accent2">
                  <a:lumMod val="75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3-E344-4883-895E-D8F5A5BCE74B}"/>
              </c:ext>
            </c:extLst>
          </c:dPt>
          <c:dPt>
            <c:idx val="3"/>
            <c:bubble3D val="0"/>
            <c:spPr>
              <a:solidFill>
                <a:srgbClr val="FF0000"/>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2-E344-4883-895E-D8F5A5BCE74B}"/>
              </c:ext>
            </c:extLst>
          </c:dPt>
          <c:dLbls>
            <c:dLbl>
              <c:idx val="0"/>
              <c:layout>
                <c:manualLayout>
                  <c:x val="5.5555555555555552E-2"/>
                  <c:y val="-8.0568720379146919E-2"/>
                </c:manualLayout>
              </c:layout>
              <c:tx>
                <c:rich>
                  <a:bodyPr rot="0" spcFirstLastPara="1" vertOverflow="ellipsis" vert="horz" wrap="square" lIns="38100" tIns="19050" rIns="38100" bIns="19050" anchor="ctr" anchorCtr="1">
                    <a:spAutoFit/>
                  </a:bodyPr>
                  <a:lstStyle/>
                  <a:p>
                    <a:pPr>
                      <a:defRPr sz="1600" b="1" i="0" u="none" strike="noStrike" kern="1200" spc="0" baseline="0">
                        <a:solidFill>
                          <a:schemeClr val="accent2"/>
                        </a:solidFill>
                        <a:latin typeface="+mn-lt"/>
                        <a:ea typeface="+mn-ea"/>
                        <a:cs typeface="+mn-cs"/>
                      </a:defRPr>
                    </a:pPr>
                    <a:fld id="{7BD3080E-62F2-42D0-B238-60247B1CA599}" type="CATEGORYNAME">
                      <a:rPr lang="en-US">
                        <a:solidFill>
                          <a:srgbClr val="00B050"/>
                        </a:solidFill>
                      </a:rPr>
                      <a:pPr>
                        <a:defRPr sz="1600"/>
                      </a:pPr>
                      <a:t>[NOM DE CATÉGORIE]</a:t>
                    </a:fld>
                    <a:r>
                      <a:rPr lang="en-US" baseline="0">
                        <a:solidFill>
                          <a:srgbClr val="00B050"/>
                        </a:solidFill>
                      </a:rPr>
                      <a:t>
</a:t>
                    </a:r>
                    <a:fld id="{A0A235E7-61FE-4B16-A1E1-0A58E5058E54}" type="PERCENTAGE">
                      <a:rPr lang="en-US" baseline="0">
                        <a:solidFill>
                          <a:srgbClr val="00B050"/>
                        </a:solidFill>
                      </a:rPr>
                      <a:pPr>
                        <a:defRPr sz="1600"/>
                      </a:pPr>
                      <a:t>[POURCENTAGE]</a:t>
                    </a:fld>
                    <a:endParaRPr lang="en-US" baseline="0">
                      <a:solidFill>
                        <a:srgbClr val="00B050"/>
                      </a:solidFill>
                    </a:endParaRPr>
                  </a:p>
                </c:rich>
              </c:tx>
              <c:spPr>
                <a:noFill/>
                <a:ln>
                  <a:noFill/>
                </a:ln>
                <a:effectLst/>
              </c:spPr>
              <c:txPr>
                <a:bodyPr rot="0" spcFirstLastPara="1" vertOverflow="ellipsis" vert="horz" wrap="square" lIns="38100" tIns="19050" rIns="38100" bIns="19050" anchor="ctr" anchorCtr="1">
                  <a:spAutoFit/>
                </a:bodyPr>
                <a:lstStyle/>
                <a:p>
                  <a:pPr>
                    <a:defRPr sz="1600" b="1" i="0" u="none" strike="noStrike" kern="1200" spc="0" baseline="0">
                      <a:solidFill>
                        <a:schemeClr val="accent2"/>
                      </a:solidFill>
                      <a:latin typeface="+mn-lt"/>
                      <a:ea typeface="+mn-ea"/>
                      <a:cs typeface="+mn-cs"/>
                    </a:defRPr>
                  </a:pPr>
                  <a:endParaRPr lang="fr-FR"/>
                </a:p>
              </c:txPr>
              <c:dLblPos val="bestFit"/>
              <c:showLegendKey val="0"/>
              <c:showVal val="0"/>
              <c:showCatName val="1"/>
              <c:showSerName val="0"/>
              <c:showPercent val="1"/>
              <c:showBubbleSize val="0"/>
              <c:extLst>
                <c:ext xmlns:c15="http://schemas.microsoft.com/office/drawing/2012/chart" uri="{CE6537A1-D6FC-4f65-9D91-7224C49458BB}">
                  <c15:layout>
                    <c:manualLayout>
                      <c:w val="0.1708729464372509"/>
                      <c:h val="0.19933649289099525"/>
                    </c:manualLayout>
                  </c15:layout>
                  <c15:dlblFieldTable/>
                  <c15:showDataLabelsRange val="0"/>
                </c:ext>
                <c:ext xmlns:c16="http://schemas.microsoft.com/office/drawing/2014/chart" uri="{C3380CC4-5D6E-409C-BE32-E72D297353CC}">
                  <c16:uniqueId val="{00000004-E344-4883-895E-D8F5A5BCE74B}"/>
                </c:ext>
              </c:extLst>
            </c:dLbl>
            <c:dLbl>
              <c:idx val="1"/>
              <c:layout>
                <c:manualLayout>
                  <c:x val="-7.9365009929314417E-2"/>
                  <c:y val="-2.5009269613651384E-2"/>
                </c:manualLayout>
              </c:layout>
              <c:tx>
                <c:rich>
                  <a:bodyPr rot="0" spcFirstLastPara="1" vertOverflow="ellipsis" vert="horz" wrap="square" lIns="38100" tIns="19050" rIns="38100" bIns="19050" anchor="ctr" anchorCtr="1">
                    <a:spAutoFit/>
                  </a:bodyPr>
                  <a:lstStyle/>
                  <a:p>
                    <a:pPr>
                      <a:defRPr sz="1600" b="1" i="0" u="none" strike="noStrike" kern="1200" spc="0" baseline="0">
                        <a:solidFill>
                          <a:schemeClr val="accent2"/>
                        </a:solidFill>
                        <a:latin typeface="+mn-lt"/>
                        <a:ea typeface="+mn-ea"/>
                        <a:cs typeface="+mn-cs"/>
                      </a:defRPr>
                    </a:pPr>
                    <a:fld id="{E18A12FB-949D-4856-A233-4CE3012850D6}" type="CATEGORYNAME">
                      <a:rPr lang="en-US">
                        <a:solidFill>
                          <a:srgbClr val="FFC000"/>
                        </a:solidFill>
                      </a:rPr>
                      <a:pPr>
                        <a:defRPr sz="1600">
                          <a:solidFill>
                            <a:schemeClr val="accent2"/>
                          </a:solidFill>
                        </a:defRPr>
                      </a:pPr>
                      <a:t>[NOM DE CATÉGORIE]</a:t>
                    </a:fld>
                    <a:r>
                      <a:rPr lang="en-US" baseline="0">
                        <a:solidFill>
                          <a:srgbClr val="FFC000"/>
                        </a:solidFill>
                      </a:rPr>
                      <a:t>
</a:t>
                    </a:r>
                    <a:fld id="{C39BB352-729F-430B-99F2-B8E24E5EC134}" type="PERCENTAGE">
                      <a:rPr lang="en-US" baseline="0">
                        <a:solidFill>
                          <a:srgbClr val="FFC000"/>
                        </a:solidFill>
                      </a:rPr>
                      <a:pPr>
                        <a:defRPr sz="1600">
                          <a:solidFill>
                            <a:schemeClr val="accent2"/>
                          </a:solidFill>
                        </a:defRPr>
                      </a:pPr>
                      <a:t>[POURCENTAGE]</a:t>
                    </a:fld>
                    <a:endParaRPr lang="en-US" baseline="0">
                      <a:solidFill>
                        <a:srgbClr val="FFC000"/>
                      </a:solidFill>
                    </a:endParaRPr>
                  </a:p>
                </c:rich>
              </c:tx>
              <c:spPr>
                <a:noFill/>
                <a:ln>
                  <a:noFill/>
                </a:ln>
                <a:effectLst/>
              </c:spPr>
              <c:txPr>
                <a:bodyPr rot="0" spcFirstLastPara="1" vertOverflow="ellipsis" vert="horz" wrap="square" lIns="38100" tIns="19050" rIns="38100" bIns="19050" anchor="ctr" anchorCtr="1">
                  <a:spAutoFit/>
                </a:bodyPr>
                <a:lstStyle/>
                <a:p>
                  <a:pPr>
                    <a:defRPr sz="1600" b="1" i="0" u="none" strike="noStrike" kern="1200" spc="0" baseline="0">
                      <a:solidFill>
                        <a:schemeClr val="accent2"/>
                      </a:solidFill>
                      <a:latin typeface="+mn-lt"/>
                      <a:ea typeface="+mn-ea"/>
                      <a:cs typeface="+mn-cs"/>
                    </a:defRPr>
                  </a:pPr>
                  <a:endParaRPr lang="fr-FR"/>
                </a:p>
              </c:txPr>
              <c:dLblPos val="bestFit"/>
              <c:showLegendKey val="0"/>
              <c:showVal val="0"/>
              <c:showCatName val="1"/>
              <c:showSerName val="0"/>
              <c:showPercent val="1"/>
              <c:showBubbleSize val="0"/>
              <c:extLst>
                <c:ext xmlns:c15="http://schemas.microsoft.com/office/drawing/2012/chart" uri="{CE6537A1-D6FC-4f65-9D91-7224C49458BB}">
                  <c15:layout>
                    <c:manualLayout>
                      <c:w val="0.19950617283950614"/>
                      <c:h val="0.19933649289099525"/>
                    </c:manualLayout>
                  </c15:layout>
                  <c15:dlblFieldTable/>
                  <c15:showDataLabelsRange val="0"/>
                </c:ext>
                <c:ext xmlns:c16="http://schemas.microsoft.com/office/drawing/2014/chart" uri="{C3380CC4-5D6E-409C-BE32-E72D297353CC}">
                  <c16:uniqueId val="{00000001-E344-4883-895E-D8F5A5BCE74B}"/>
                </c:ext>
              </c:extLst>
            </c:dLbl>
            <c:dLbl>
              <c:idx val="2"/>
              <c:layout>
                <c:manualLayout>
                  <c:x val="2.6455720812676195E-3"/>
                  <c:y val="-0.16289634536693237"/>
                </c:manualLayout>
              </c:layout>
              <c:tx>
                <c:rich>
                  <a:bodyPr rot="0" spcFirstLastPara="1" vertOverflow="ellipsis" vert="horz" wrap="square" lIns="38100" tIns="19050" rIns="38100" bIns="19050" anchor="ctr" anchorCtr="1">
                    <a:spAutoFit/>
                  </a:bodyPr>
                  <a:lstStyle/>
                  <a:p>
                    <a:pPr>
                      <a:defRPr sz="1600" b="1" i="0" u="none" strike="noStrike" kern="1200" spc="0" baseline="0">
                        <a:solidFill>
                          <a:schemeClr val="accent2"/>
                        </a:solidFill>
                        <a:latin typeface="+mn-lt"/>
                        <a:ea typeface="+mn-ea"/>
                        <a:cs typeface="+mn-cs"/>
                      </a:defRPr>
                    </a:pPr>
                    <a:fld id="{CA9EC478-6DC8-4700-8B2C-FCF6E72A15FF}" type="CATEGORYNAME">
                      <a:rPr lang="en-US">
                        <a:solidFill>
                          <a:srgbClr val="C00000"/>
                        </a:solidFill>
                      </a:rPr>
                      <a:pPr>
                        <a:defRPr sz="1600">
                          <a:solidFill>
                            <a:schemeClr val="accent2"/>
                          </a:solidFill>
                        </a:defRPr>
                      </a:pPr>
                      <a:t>[NOM DE CATÉGORIE]</a:t>
                    </a:fld>
                    <a:r>
                      <a:rPr lang="en-US" baseline="0">
                        <a:solidFill>
                          <a:srgbClr val="C00000"/>
                        </a:solidFill>
                      </a:rPr>
                      <a:t>
</a:t>
                    </a:r>
                    <a:fld id="{A38B27EE-D5C8-4A44-B743-269ED0EE9843}" type="PERCENTAGE">
                      <a:rPr lang="en-US" baseline="0">
                        <a:solidFill>
                          <a:srgbClr val="C00000"/>
                        </a:solidFill>
                      </a:rPr>
                      <a:pPr>
                        <a:defRPr sz="1600">
                          <a:solidFill>
                            <a:schemeClr val="accent2"/>
                          </a:solidFill>
                        </a:defRPr>
                      </a:pPr>
                      <a:t>[POURCENTAGE]</a:t>
                    </a:fld>
                    <a:endParaRPr lang="en-US" baseline="0">
                      <a:solidFill>
                        <a:srgbClr val="C00000"/>
                      </a:solidFill>
                    </a:endParaRPr>
                  </a:p>
                </c:rich>
              </c:tx>
              <c:spPr>
                <a:noFill/>
                <a:ln>
                  <a:noFill/>
                </a:ln>
                <a:effectLst/>
              </c:spPr>
              <c:txPr>
                <a:bodyPr rot="0" spcFirstLastPara="1" vertOverflow="ellipsis" vert="horz" wrap="square" lIns="38100" tIns="19050" rIns="38100" bIns="19050" anchor="ctr" anchorCtr="1">
                  <a:spAutoFit/>
                </a:bodyPr>
                <a:lstStyle/>
                <a:p>
                  <a:pPr>
                    <a:defRPr sz="1600" b="1" i="0" u="none" strike="noStrike" kern="1200" spc="0" baseline="0">
                      <a:solidFill>
                        <a:schemeClr val="accent2"/>
                      </a:solidFill>
                      <a:latin typeface="+mn-lt"/>
                      <a:ea typeface="+mn-ea"/>
                      <a:cs typeface="+mn-cs"/>
                    </a:defRPr>
                  </a:pPr>
                  <a:endParaRPr lang="fr-FR"/>
                </a:p>
              </c:txPr>
              <c:dLblPos val="bestFit"/>
              <c:showLegendKey val="0"/>
              <c:showVal val="0"/>
              <c:showCatName val="1"/>
              <c:showSerName val="0"/>
              <c:showPercent val="1"/>
              <c:showBubbleSize val="0"/>
              <c:extLst>
                <c:ext xmlns:c15="http://schemas.microsoft.com/office/drawing/2012/chart" uri="{CE6537A1-D6FC-4f65-9D91-7224C49458BB}">
                  <c15:layout>
                    <c:manualLayout>
                      <c:w val="0.14406518629615739"/>
                      <c:h val="0.19933649289099525"/>
                    </c:manualLayout>
                  </c15:layout>
                  <c15:dlblFieldTable/>
                  <c15:showDataLabelsRange val="0"/>
                </c:ext>
                <c:ext xmlns:c16="http://schemas.microsoft.com/office/drawing/2014/chart" uri="{C3380CC4-5D6E-409C-BE32-E72D297353CC}">
                  <c16:uniqueId val="{00000003-E344-4883-895E-D8F5A5BCE74B}"/>
                </c:ext>
              </c:extLst>
            </c:dLbl>
            <c:dLbl>
              <c:idx val="3"/>
              <c:layout>
                <c:manualLayout>
                  <c:x val="0.21957685844824953"/>
                  <c:y val="-8.538757346307585E-2"/>
                </c:manualLayout>
              </c:layout>
              <c:tx>
                <c:rich>
                  <a:bodyPr rot="0" spcFirstLastPara="1" vertOverflow="ellipsis" vert="horz" wrap="square" lIns="38100" tIns="19050" rIns="38100" bIns="19050" anchor="ctr" anchorCtr="1">
                    <a:spAutoFit/>
                  </a:bodyPr>
                  <a:lstStyle/>
                  <a:p>
                    <a:pPr>
                      <a:defRPr sz="1600" b="1" i="0" u="none" strike="noStrike" kern="1200" spc="0" baseline="0">
                        <a:solidFill>
                          <a:schemeClr val="accent2"/>
                        </a:solidFill>
                        <a:latin typeface="+mn-lt"/>
                        <a:ea typeface="+mn-ea"/>
                        <a:cs typeface="+mn-cs"/>
                      </a:defRPr>
                    </a:pPr>
                    <a:fld id="{F0CF2422-ED61-429B-989C-B8FD79F585D6}" type="CATEGORYNAME">
                      <a:rPr lang="en-US">
                        <a:solidFill>
                          <a:srgbClr val="FF0000"/>
                        </a:solidFill>
                      </a:rPr>
                      <a:pPr>
                        <a:defRPr sz="1600">
                          <a:solidFill>
                            <a:schemeClr val="accent2"/>
                          </a:solidFill>
                        </a:defRPr>
                      </a:pPr>
                      <a:t>[NOM DE CATÉGORIE]</a:t>
                    </a:fld>
                    <a:r>
                      <a:rPr lang="en-US" baseline="0">
                        <a:solidFill>
                          <a:srgbClr val="FF0000"/>
                        </a:solidFill>
                      </a:rPr>
                      <a:t>
</a:t>
                    </a:r>
                    <a:fld id="{283D77F8-E3B2-4513-A357-1F3FC1E93134}" type="PERCENTAGE">
                      <a:rPr lang="en-US" baseline="0">
                        <a:solidFill>
                          <a:srgbClr val="FF0000"/>
                        </a:solidFill>
                      </a:rPr>
                      <a:pPr>
                        <a:defRPr sz="1600">
                          <a:solidFill>
                            <a:schemeClr val="accent2"/>
                          </a:solidFill>
                        </a:defRPr>
                      </a:pPr>
                      <a:t>[POURCENTAGE]</a:t>
                    </a:fld>
                    <a:endParaRPr lang="en-US" baseline="0">
                      <a:solidFill>
                        <a:srgbClr val="FF0000"/>
                      </a:solidFill>
                    </a:endParaRPr>
                  </a:p>
                </c:rich>
              </c:tx>
              <c:spPr>
                <a:noFill/>
                <a:ln>
                  <a:noFill/>
                </a:ln>
                <a:effectLst/>
              </c:spPr>
              <c:txPr>
                <a:bodyPr rot="0" spcFirstLastPara="1" vertOverflow="ellipsis" vert="horz" wrap="square" lIns="38100" tIns="19050" rIns="38100" bIns="19050" anchor="ctr" anchorCtr="1">
                  <a:spAutoFit/>
                </a:bodyPr>
                <a:lstStyle/>
                <a:p>
                  <a:pPr>
                    <a:defRPr sz="1600" b="1" i="0" u="none" strike="noStrike" kern="1200" spc="0" baseline="0">
                      <a:solidFill>
                        <a:schemeClr val="accent2"/>
                      </a:solidFill>
                      <a:latin typeface="+mn-lt"/>
                      <a:ea typeface="+mn-ea"/>
                      <a:cs typeface="+mn-cs"/>
                    </a:defRPr>
                  </a:pPr>
                  <a:endParaRPr lang="fr-FR"/>
                </a:p>
              </c:txPr>
              <c:dLblPos val="bestFit"/>
              <c:showLegendKey val="0"/>
              <c:showVal val="0"/>
              <c:showCatName val="1"/>
              <c:showSerName val="0"/>
              <c:showPercent val="1"/>
              <c:showBubbleSize val="0"/>
              <c:extLst>
                <c:ext xmlns:c15="http://schemas.microsoft.com/office/drawing/2012/chart" uri="{CE6537A1-D6FC-4f65-9D91-7224C49458BB}">
                  <c15:layout>
                    <c:manualLayout>
                      <c:w val="0.16885361552028219"/>
                      <c:h val="0.19933649289099525"/>
                    </c:manualLayout>
                  </c15:layout>
                  <c15:dlblFieldTable/>
                  <c15:showDataLabelsRange val="0"/>
                </c:ext>
                <c:ext xmlns:c16="http://schemas.microsoft.com/office/drawing/2014/chart" uri="{C3380CC4-5D6E-409C-BE32-E72D297353CC}">
                  <c16:uniqueId val="{00000002-E344-4883-895E-D8F5A5BCE74B}"/>
                </c:ext>
              </c:extLst>
            </c:dLbl>
            <c:spPr>
              <a:noFill/>
              <a:ln>
                <a:noFill/>
              </a:ln>
              <a:effectLst/>
            </c:spPr>
            <c:txPr>
              <a:bodyPr rot="0" spcFirstLastPara="1" vertOverflow="ellipsis" vert="horz" wrap="square" lIns="38100" tIns="19050" rIns="38100" bIns="19050" anchor="ctr" anchorCtr="1">
                <a:spAutoFit/>
              </a:bodyPr>
              <a:lstStyle/>
              <a:p>
                <a:pPr>
                  <a:defRPr sz="1600" b="1" i="0" u="none" strike="noStrike" kern="1200" spc="0" baseline="0">
                    <a:solidFill>
                      <a:schemeClr val="accent2"/>
                    </a:solidFill>
                    <a:latin typeface="+mn-lt"/>
                    <a:ea typeface="+mn-ea"/>
                    <a:cs typeface="+mn-cs"/>
                  </a:defRPr>
                </a:pPr>
                <a:endParaRPr lang="fr-FR"/>
              </a:p>
            </c:txPr>
            <c:dLblPos val="out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'VOTRE DIAG'!$A$55:$A$58</c:f>
              <c:strCache>
                <c:ptCount val="4"/>
                <c:pt idx="0">
                  <c:v>Ok</c:v>
                </c:pt>
                <c:pt idx="1">
                  <c:v>Préoccupant</c:v>
                </c:pt>
                <c:pt idx="2">
                  <c:v>Grave</c:v>
                </c:pt>
                <c:pt idx="3">
                  <c:v>Très grave</c:v>
                </c:pt>
              </c:strCache>
            </c:strRef>
          </c:cat>
          <c:val>
            <c:numRef>
              <c:f>'VOTRE DIAG'!$B$55:$B$58</c:f>
              <c:numCache>
                <c:formatCode>General</c:formatCode>
                <c:ptCount val="4"/>
                <c:pt idx="0">
                  <c:v>35</c:v>
                </c:pt>
                <c:pt idx="1">
                  <c:v>1</c:v>
                </c:pt>
                <c:pt idx="2">
                  <c:v>0</c:v>
                </c:pt>
                <c:pt idx="3">
                  <c:v>0</c:v>
                </c:pt>
              </c:numCache>
            </c:numRef>
          </c:val>
          <c:extLst>
            <c:ext xmlns:c16="http://schemas.microsoft.com/office/drawing/2014/chart" uri="{C3380CC4-5D6E-409C-BE32-E72D297353CC}">
              <c16:uniqueId val="{00000000-E344-4883-895E-D8F5A5BCE74B}"/>
            </c:ext>
          </c:extLst>
        </c:ser>
        <c:dLbls>
          <c:dLblPos val="outEnd"/>
          <c:showLegendKey val="0"/>
          <c:showVal val="0"/>
          <c:showCatName val="0"/>
          <c:showSerName val="0"/>
          <c:showPercent val="1"/>
          <c:showBubbleSize val="0"/>
          <c:showLeaderLines val="1"/>
        </c:dLbls>
      </c:pie3D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0</xdr:col>
      <xdr:colOff>129352</xdr:colOff>
      <xdr:row>1</xdr:row>
      <xdr:rowOff>23519</xdr:rowOff>
    </xdr:from>
    <xdr:to>
      <xdr:col>0</xdr:col>
      <xdr:colOff>523287</xdr:colOff>
      <xdr:row>1</xdr:row>
      <xdr:rowOff>417454</xdr:rowOff>
    </xdr:to>
    <xdr:pic>
      <xdr:nvPicPr>
        <xdr:cNvPr id="2" name="Image 1">
          <a:extLst>
            <a:ext uri="{FF2B5EF4-FFF2-40B4-BE49-F238E27FC236}">
              <a16:creationId xmlns:a16="http://schemas.microsoft.com/office/drawing/2014/main" id="{4E1A3D24-70C7-41DC-A8AF-A258E6FFD61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9352" y="205788"/>
          <a:ext cx="393935" cy="39393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81222</xdr:colOff>
      <xdr:row>0</xdr:row>
      <xdr:rowOff>22152</xdr:rowOff>
    </xdr:from>
    <xdr:to>
      <xdr:col>0</xdr:col>
      <xdr:colOff>575854</xdr:colOff>
      <xdr:row>0</xdr:row>
      <xdr:rowOff>516784</xdr:rowOff>
    </xdr:to>
    <xdr:pic>
      <xdr:nvPicPr>
        <xdr:cNvPr id="2" name="Image 1">
          <a:extLst>
            <a:ext uri="{FF2B5EF4-FFF2-40B4-BE49-F238E27FC236}">
              <a16:creationId xmlns:a16="http://schemas.microsoft.com/office/drawing/2014/main" id="{7D98D687-4077-4D32-9080-C5A0F1A3D53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1222" y="22152"/>
          <a:ext cx="494632" cy="49463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1258358</xdr:colOff>
      <xdr:row>58</xdr:row>
      <xdr:rowOff>175684</xdr:rowOff>
    </xdr:from>
    <xdr:to>
      <xdr:col>3</xdr:col>
      <xdr:colOff>204258</xdr:colOff>
      <xdr:row>73</xdr:row>
      <xdr:rowOff>156634</xdr:rowOff>
    </xdr:to>
    <xdr:graphicFrame macro="">
      <xdr:nvGraphicFramePr>
        <xdr:cNvPr id="2" name="Graphique 1">
          <a:extLst>
            <a:ext uri="{FF2B5EF4-FFF2-40B4-BE49-F238E27FC236}">
              <a16:creationId xmlns:a16="http://schemas.microsoft.com/office/drawing/2014/main" id="{46DBAD62-4080-174C-D700-93A91F16423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292301</xdr:colOff>
      <xdr:row>0</xdr:row>
      <xdr:rowOff>60475</xdr:rowOff>
    </xdr:from>
    <xdr:to>
      <xdr:col>0</xdr:col>
      <xdr:colOff>1340556</xdr:colOff>
      <xdr:row>1</xdr:row>
      <xdr:rowOff>473730</xdr:rowOff>
    </xdr:to>
    <xdr:pic>
      <xdr:nvPicPr>
        <xdr:cNvPr id="6" name="Image 5">
          <a:extLst>
            <a:ext uri="{FF2B5EF4-FFF2-40B4-BE49-F238E27FC236}">
              <a16:creationId xmlns:a16="http://schemas.microsoft.com/office/drawing/2014/main" id="{1C3251E7-DD3A-F1D5-5B51-84784E3A11D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92301" y="60475"/>
          <a:ext cx="1048255" cy="104825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enoyafr-my.sharepoint.com/personal/valerie_berthet_enoya_fr/Documents/Enoya/5%20Valerie/FORMATION/MB%20Way/EVAL%20ENTREPRISE/EXEMPLE/2.%20Diag_flash_Structure.xls" TargetMode="External"/><Relationship Id="rId1" Type="http://schemas.openxmlformats.org/officeDocument/2006/relationships/externalLinkPath" Target="/personal/valerie_berthet_enoya_fr/Documents/Enoya/5%20Valerie/FORMATION/MB%20Way/EVAL%20ENTREPRISE/EXEMPLE/2.%20Diag_flash_Structur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résentation"/>
      <sheetName val="Structure"/>
      <sheetName val="Diagnostic"/>
      <sheetName val="Comptes"/>
    </sheetNames>
    <sheetDataSet>
      <sheetData sheetId="0"/>
      <sheetData sheetId="1">
        <row r="21">
          <cell r="B21">
            <v>2023</v>
          </cell>
        </row>
      </sheetData>
      <sheetData sheetId="2"/>
      <sheetData sheetId="3"/>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valerie.berthet@enoya.fr"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4.bin"/><Relationship Id="rId1" Type="http://schemas.openxmlformats.org/officeDocument/2006/relationships/hyperlink" Target="mailto:valerie.berthet@enoya.f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DEF620-409C-4599-8A8A-98CB06B0C8D2}">
  <sheetPr>
    <pageSetUpPr fitToPage="1"/>
  </sheetPr>
  <dimension ref="A2:G45"/>
  <sheetViews>
    <sheetView showGridLines="0" topLeftCell="A19" zoomScale="144" zoomScaleNormal="144" workbookViewId="0">
      <selection activeCell="C48" sqref="C48"/>
    </sheetView>
  </sheetViews>
  <sheetFormatPr baseColWidth="10" defaultRowHeight="14.5" x14ac:dyDescent="0.35"/>
  <sheetData>
    <row r="2" spans="1:7" ht="34" customHeight="1" x14ac:dyDescent="0.35">
      <c r="A2" s="46" t="s">
        <v>0</v>
      </c>
      <c r="B2" s="46"/>
      <c r="C2" s="46"/>
      <c r="D2" s="46"/>
      <c r="E2" s="46"/>
      <c r="F2" s="46"/>
      <c r="G2" s="46"/>
    </row>
    <row r="3" spans="1:7" x14ac:dyDescent="0.35">
      <c r="A3" s="2"/>
    </row>
    <row r="4" spans="1:7" x14ac:dyDescent="0.35">
      <c r="A4" s="3" t="s">
        <v>1</v>
      </c>
      <c r="B4" s="4"/>
      <c r="C4" s="4"/>
      <c r="D4" s="4"/>
      <c r="E4" s="4"/>
      <c r="F4" s="4"/>
      <c r="G4" s="4"/>
    </row>
    <row r="6" spans="1:7" ht="36" customHeight="1" x14ac:dyDescent="0.35">
      <c r="A6" s="45" t="s">
        <v>111</v>
      </c>
      <c r="B6" s="45"/>
      <c r="C6" s="45"/>
      <c r="D6" s="45"/>
      <c r="E6" s="45"/>
      <c r="F6" s="45"/>
      <c r="G6" s="45"/>
    </row>
    <row r="7" spans="1:7" ht="18" customHeight="1" x14ac:dyDescent="0.35">
      <c r="A7" s="43"/>
      <c r="B7" s="43"/>
      <c r="C7" s="43"/>
      <c r="D7" s="43"/>
      <c r="E7" s="43"/>
      <c r="F7" s="43"/>
      <c r="G7" s="43"/>
    </row>
    <row r="8" spans="1:7" ht="36" customHeight="1" x14ac:dyDescent="0.45">
      <c r="A8" s="49" t="s">
        <v>110</v>
      </c>
      <c r="B8" s="49"/>
      <c r="C8" s="49"/>
      <c r="D8" s="49"/>
      <c r="E8" s="49"/>
      <c r="F8" s="49"/>
      <c r="G8" s="49"/>
    </row>
    <row r="10" spans="1:7" x14ac:dyDescent="0.35">
      <c r="A10" s="3" t="s">
        <v>2</v>
      </c>
      <c r="B10" s="4"/>
      <c r="C10" s="4"/>
      <c r="D10" s="4"/>
      <c r="E10" s="4"/>
      <c r="F10" s="4"/>
      <c r="G10" s="4"/>
    </row>
    <row r="12" spans="1:7" ht="36" customHeight="1" x14ac:dyDescent="0.35">
      <c r="A12" s="45" t="s">
        <v>3</v>
      </c>
      <c r="B12" s="45"/>
      <c r="C12" s="45"/>
      <c r="D12" s="45"/>
      <c r="E12" s="45"/>
      <c r="F12" s="45"/>
      <c r="G12" s="45"/>
    </row>
    <row r="14" spans="1:7" x14ac:dyDescent="0.35">
      <c r="A14" t="s">
        <v>4</v>
      </c>
    </row>
    <row r="15" spans="1:7" ht="30.5" customHeight="1" x14ac:dyDescent="0.35">
      <c r="A15" s="47" t="s">
        <v>78</v>
      </c>
      <c r="B15" s="45"/>
      <c r="C15" s="45"/>
      <c r="D15" s="45"/>
      <c r="E15" s="45"/>
      <c r="F15" s="45"/>
      <c r="G15" s="45"/>
    </row>
    <row r="16" spans="1:7" ht="33.5" customHeight="1" x14ac:dyDescent="0.35">
      <c r="A16" s="47" t="s">
        <v>5</v>
      </c>
      <c r="B16" s="45"/>
      <c r="C16" s="45"/>
      <c r="D16" s="45"/>
      <c r="E16" s="45"/>
      <c r="F16" s="45"/>
      <c r="G16" s="45"/>
    </row>
    <row r="19" spans="1:7" x14ac:dyDescent="0.35">
      <c r="A19" s="3" t="s">
        <v>6</v>
      </c>
      <c r="B19" s="4"/>
      <c r="C19" s="4"/>
      <c r="D19" s="4"/>
      <c r="E19" s="4"/>
      <c r="F19" s="4"/>
      <c r="G19" s="4"/>
    </row>
    <row r="21" spans="1:7" x14ac:dyDescent="0.35">
      <c r="A21" s="5" t="s">
        <v>7</v>
      </c>
    </row>
    <row r="22" spans="1:7" x14ac:dyDescent="0.35">
      <c r="A22" s="6"/>
    </row>
    <row r="23" spans="1:7" x14ac:dyDescent="0.35">
      <c r="A23" s="45" t="s">
        <v>8</v>
      </c>
      <c r="B23" s="45"/>
      <c r="C23" s="45"/>
      <c r="D23" s="45"/>
      <c r="E23" s="45"/>
      <c r="F23" s="45"/>
      <c r="G23" s="45"/>
    </row>
    <row r="24" spans="1:7" ht="33.5" customHeight="1" x14ac:dyDescent="0.35">
      <c r="A24" s="45" t="s">
        <v>9</v>
      </c>
      <c r="B24" s="45"/>
      <c r="C24" s="45"/>
      <c r="D24" s="45"/>
      <c r="E24" s="45"/>
      <c r="F24" s="45"/>
      <c r="G24" s="45"/>
    </row>
    <row r="26" spans="1:7" ht="53" customHeight="1" x14ac:dyDescent="0.35">
      <c r="A26" s="45" t="s">
        <v>10</v>
      </c>
      <c r="B26" s="45"/>
      <c r="C26" s="45"/>
      <c r="D26" s="45"/>
      <c r="E26" s="45"/>
      <c r="F26" s="45"/>
      <c r="G26" s="45"/>
    </row>
    <row r="27" spans="1:7" x14ac:dyDescent="0.35">
      <c r="A27" t="s">
        <v>11</v>
      </c>
    </row>
    <row r="30" spans="1:7" x14ac:dyDescent="0.35">
      <c r="A30" s="3" t="s">
        <v>12</v>
      </c>
      <c r="B30" s="4"/>
      <c r="C30" s="4"/>
      <c r="D30" s="4"/>
      <c r="E30" s="4"/>
      <c r="F30" s="4"/>
      <c r="G30" s="4"/>
    </row>
    <row r="31" spans="1:7" x14ac:dyDescent="0.35">
      <c r="A31" s="2"/>
    </row>
    <row r="32" spans="1:7" x14ac:dyDescent="0.35">
      <c r="A32" t="s">
        <v>13</v>
      </c>
    </row>
    <row r="33" spans="1:7" ht="70.5" customHeight="1" x14ac:dyDescent="0.35">
      <c r="A33" s="48" t="s">
        <v>79</v>
      </c>
      <c r="B33" s="48"/>
      <c r="C33" s="48"/>
      <c r="D33" s="48"/>
      <c r="E33" s="48"/>
      <c r="F33" s="48"/>
      <c r="G33" s="48"/>
    </row>
    <row r="34" spans="1:7" x14ac:dyDescent="0.35">
      <c r="A34" s="7"/>
    </row>
    <row r="35" spans="1:7" ht="32" customHeight="1" x14ac:dyDescent="0.35">
      <c r="A35" s="45" t="s">
        <v>14</v>
      </c>
      <c r="B35" s="45"/>
      <c r="C35" s="45"/>
      <c r="D35" s="45"/>
      <c r="E35" s="45"/>
      <c r="F35" s="45"/>
      <c r="G35" s="45"/>
    </row>
    <row r="38" spans="1:7" x14ac:dyDescent="0.35">
      <c r="A38" s="3" t="s">
        <v>15</v>
      </c>
      <c r="B38" s="4"/>
      <c r="C38" s="4"/>
      <c r="D38" s="4"/>
      <c r="E38" s="4"/>
      <c r="F38" s="4"/>
      <c r="G38" s="4"/>
    </row>
    <row r="39" spans="1:7" x14ac:dyDescent="0.35">
      <c r="A39" s="2"/>
      <c r="B39" s="8"/>
      <c r="C39" s="8"/>
      <c r="D39" s="8"/>
    </row>
    <row r="40" spans="1:7" x14ac:dyDescent="0.35">
      <c r="A40" t="s">
        <v>16</v>
      </c>
      <c r="B40" s="8"/>
      <c r="C40" s="8"/>
      <c r="D40" s="8"/>
    </row>
    <row r="41" spans="1:7" x14ac:dyDescent="0.35">
      <c r="A41" t="s">
        <v>112</v>
      </c>
      <c r="B41" s="8"/>
      <c r="C41" s="8"/>
      <c r="D41" s="8"/>
    </row>
    <row r="42" spans="1:7" ht="32.5" customHeight="1" x14ac:dyDescent="0.35">
      <c r="A42" s="45" t="s">
        <v>17</v>
      </c>
      <c r="B42" s="45"/>
      <c r="C42" s="45"/>
      <c r="D42" s="45"/>
      <c r="E42" s="45"/>
      <c r="F42" s="45"/>
      <c r="G42" s="45"/>
    </row>
    <row r="44" spans="1:7" ht="14" customHeight="1" x14ac:dyDescent="0.35">
      <c r="A44" s="65" t="s">
        <v>115</v>
      </c>
      <c r="B44" s="65"/>
      <c r="C44" s="65"/>
      <c r="D44" s="65"/>
      <c r="E44" s="65"/>
      <c r="F44" s="65"/>
      <c r="G44" s="65"/>
    </row>
    <row r="45" spans="1:7" ht="18.5" x14ac:dyDescent="0.45">
      <c r="C45" s="64" t="s">
        <v>114</v>
      </c>
      <c r="D45" s="64"/>
      <c r="E45" s="64"/>
    </row>
  </sheetData>
  <sheetProtection algorithmName="SHA-512" hashValue="oAo40jOtCC9cAWRNsnW5ubP6Ral5LBd/xwEF5yCwv5k3FexjT/xr2hJVyjrx9+B8mfPrc7vddPqTidsDRvZofA==" saltValue="BVLDO6YyHYwW65N/ZznLxw==" spinCount="100000" sheet="1" objects="1" scenarios="1"/>
  <protectedRanges>
    <protectedRange sqref="B44" name="contact"/>
    <protectedRange sqref="C45" name="contact_1"/>
  </protectedRanges>
  <mergeCells count="13">
    <mergeCell ref="A44:G44"/>
    <mergeCell ref="A42:G42"/>
    <mergeCell ref="A2:G2"/>
    <mergeCell ref="A6:G6"/>
    <mergeCell ref="A12:G12"/>
    <mergeCell ref="A15:G15"/>
    <mergeCell ref="A16:G16"/>
    <mergeCell ref="A23:G23"/>
    <mergeCell ref="A24:G24"/>
    <mergeCell ref="A26:G26"/>
    <mergeCell ref="A33:G33"/>
    <mergeCell ref="A35:G35"/>
    <mergeCell ref="A8:G8"/>
  </mergeCells>
  <hyperlinks>
    <hyperlink ref="C45" r:id="rId1" xr:uid="{5926D162-3E41-4B23-B836-16CC42852776}"/>
  </hyperlinks>
  <printOptions horizontalCentered="1" verticalCentered="1"/>
  <pageMargins left="0.31496062992125984" right="0.11811023622047245" top="0.35433070866141736" bottom="0.15748031496062992" header="0.31496062992125984" footer="0.31496062992125984"/>
  <pageSetup paperSize="9" scale="86"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D4B9C0-5FEF-459C-B9C6-DC45FCB9C9A0}">
  <dimension ref="A1:B23"/>
  <sheetViews>
    <sheetView showGridLines="0" zoomScale="120" zoomScaleNormal="120" workbookViewId="0">
      <selection activeCell="B5" sqref="B5"/>
    </sheetView>
  </sheetViews>
  <sheetFormatPr baseColWidth="10" defaultRowHeight="14.5" x14ac:dyDescent="0.35"/>
  <cols>
    <col min="1" max="1" width="31" customWidth="1"/>
    <col min="2" max="2" width="29" customWidth="1"/>
  </cols>
  <sheetData>
    <row r="1" spans="1:2" ht="42" customHeight="1" x14ac:dyDescent="0.35">
      <c r="A1" s="50" t="s">
        <v>18</v>
      </c>
      <c r="B1" s="50"/>
    </row>
    <row r="2" spans="1:2" ht="26" x14ac:dyDescent="0.6">
      <c r="A2" s="9"/>
      <c r="B2" s="9"/>
    </row>
    <row r="3" spans="1:2" x14ac:dyDescent="0.35">
      <c r="A3" s="51"/>
      <c r="B3" s="51"/>
    </row>
    <row r="4" spans="1:2" ht="15" thickBot="1" x14ac:dyDescent="0.4"/>
    <row r="5" spans="1:2" ht="15" thickBot="1" x14ac:dyDescent="0.4">
      <c r="A5" t="s">
        <v>19</v>
      </c>
      <c r="B5" s="13"/>
    </row>
    <row r="6" spans="1:2" ht="15" thickBot="1" x14ac:dyDescent="0.4"/>
    <row r="7" spans="1:2" ht="15" thickBot="1" x14ac:dyDescent="0.4">
      <c r="A7" s="11" t="s">
        <v>20</v>
      </c>
      <c r="B7" s="14"/>
    </row>
    <row r="8" spans="1:2" ht="15" thickBot="1" x14ac:dyDescent="0.4"/>
    <row r="9" spans="1:2" ht="15" thickBot="1" x14ac:dyDescent="0.4">
      <c r="A9" t="s">
        <v>21</v>
      </c>
      <c r="B9" s="13"/>
    </row>
    <row r="11" spans="1:2" x14ac:dyDescent="0.35">
      <c r="A11" s="10"/>
      <c r="B11" s="10"/>
    </row>
    <row r="12" spans="1:2" ht="15" thickBot="1" x14ac:dyDescent="0.4"/>
    <row r="13" spans="1:2" ht="15" thickBot="1" x14ac:dyDescent="0.4">
      <c r="A13" t="s">
        <v>22</v>
      </c>
      <c r="B13" s="13"/>
    </row>
    <row r="14" spans="1:2" ht="15" thickBot="1" x14ac:dyDescent="0.4"/>
    <row r="15" spans="1:2" ht="15" thickBot="1" x14ac:dyDescent="0.4">
      <c r="A15" t="s">
        <v>23</v>
      </c>
      <c r="B15" s="13"/>
    </row>
    <row r="16" spans="1:2" ht="15" thickBot="1" x14ac:dyDescent="0.4"/>
    <row r="17" spans="1:2" ht="15" thickBot="1" x14ac:dyDescent="0.4">
      <c r="A17" t="s">
        <v>24</v>
      </c>
      <c r="B17" s="13"/>
    </row>
    <row r="19" spans="1:2" x14ac:dyDescent="0.35">
      <c r="A19" s="51"/>
      <c r="B19" s="51"/>
    </row>
    <row r="20" spans="1:2" ht="15" thickBot="1" x14ac:dyDescent="0.4"/>
    <row r="21" spans="1:2" ht="15" thickBot="1" x14ac:dyDescent="0.4">
      <c r="A21" t="s">
        <v>25</v>
      </c>
      <c r="B21" s="15">
        <v>2023</v>
      </c>
    </row>
    <row r="22" spans="1:2" ht="15" thickBot="1" x14ac:dyDescent="0.4"/>
    <row r="23" spans="1:2" ht="15" thickBot="1" x14ac:dyDescent="0.4">
      <c r="A23" t="s">
        <v>26</v>
      </c>
      <c r="B23" s="15"/>
    </row>
  </sheetData>
  <sheetProtection algorithmName="SHA-512" hashValue="9SkH3bqxw6/hoAT7NeC2gtlmF4VDJ/Wa0tdW8mSOJ221hbSs69aeEwXR/Ylxq4JcCT7f0N1lFrrJmYgHiUnH+A==" saltValue="uJyA+BfglYmchqmlFv2xjw==" spinCount="100000" sheet="1" objects="1" scenarios="1"/>
  <protectedRanges>
    <protectedRange algorithmName="SHA-512" hashValue="gxxH6DPTC5i+a5oQLgFmqVhypgVRJ/zSr9p70sBPwtAbJPE/+tYd/OBiTAanmHECxYCmVyr1aCfOlTiIzqv6VQ==" saltValue="NSgDx2U1tu2Fh6UdNYRY9g==" spinCount="100000" sqref="B5 B7 B9 B13 B15 B17 B23" name="PROTECTION"/>
    <protectedRange algorithmName="SHA-512" hashValue="9/Fq8pikOesfWjqBBX0/poiXW61t42PqnZSFTf+Q3+Ej9+wT0eBvU3PFJ8Tz37MqepXCbfSJVHj2N+X5Eiew/w==" saltValue="BF36ZdK7DmV4GJnAa/L+xw==" spinCount="100000" sqref="B5 B7 B9 B13 B15 B17" name="PROTECT"/>
  </protectedRanges>
  <mergeCells count="3">
    <mergeCell ref="A1:B1"/>
    <mergeCell ref="A3:B3"/>
    <mergeCell ref="A19:B19"/>
  </mergeCells>
  <dataValidations count="1">
    <dataValidation type="list" operator="equal" allowBlank="1" showErrorMessage="1" sqref="B21" xr:uid="{92B0C66A-057B-4F62-BFE2-C4F5218A4E48}">
      <formula1>"2020,2021,2022,2023,2024,2025"</formula1>
    </dataValidation>
  </dataValidation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257F5F-CCAC-4DFF-8B45-0485D16BE189}">
  <dimension ref="A1:H21"/>
  <sheetViews>
    <sheetView showGridLines="0" view="pageBreakPreview" zoomScale="60" zoomScaleNormal="100" workbookViewId="0">
      <selection activeCell="D18" sqref="D18"/>
    </sheetView>
  </sheetViews>
  <sheetFormatPr baseColWidth="10" defaultRowHeight="14.5" x14ac:dyDescent="0.35"/>
  <cols>
    <col min="1" max="1" width="24.36328125" customWidth="1"/>
    <col min="5" max="5" width="29.6328125" customWidth="1"/>
  </cols>
  <sheetData>
    <row r="1" spans="1:8" ht="26" x14ac:dyDescent="0.6">
      <c r="A1" s="52" t="s">
        <v>83</v>
      </c>
      <c r="B1" s="52"/>
      <c r="C1" s="52"/>
      <c r="D1" s="52"/>
      <c r="E1" s="52"/>
      <c r="F1" s="52"/>
      <c r="G1" s="52"/>
      <c r="H1" s="52"/>
    </row>
    <row r="2" spans="1:8" ht="18.5" x14ac:dyDescent="0.45">
      <c r="A2" s="53" t="s">
        <v>84</v>
      </c>
      <c r="B2" s="53"/>
      <c r="C2" s="53"/>
      <c r="D2" s="54"/>
      <c r="E2" s="53" t="s">
        <v>85</v>
      </c>
      <c r="F2" s="53"/>
      <c r="G2" s="53"/>
      <c r="H2" s="53"/>
    </row>
    <row r="3" spans="1:8" x14ac:dyDescent="0.35">
      <c r="A3" s="39"/>
      <c r="B3" s="38">
        <f>C3-1</f>
        <v>2021</v>
      </c>
      <c r="C3" s="38">
        <f>D3-1</f>
        <v>2022</v>
      </c>
      <c r="D3" s="38">
        <f>[1]Structure!B21</f>
        <v>2023</v>
      </c>
      <c r="E3" s="39"/>
      <c r="F3" s="40">
        <f>B3</f>
        <v>2021</v>
      </c>
      <c r="G3" s="40">
        <f>C3</f>
        <v>2022</v>
      </c>
      <c r="H3" s="40">
        <f>D3</f>
        <v>2023</v>
      </c>
    </row>
    <row r="4" spans="1:8" x14ac:dyDescent="0.35">
      <c r="A4" s="25" t="s">
        <v>86</v>
      </c>
      <c r="B4" s="30"/>
      <c r="C4" s="30"/>
      <c r="D4" s="31"/>
      <c r="E4" s="25" t="s">
        <v>87</v>
      </c>
      <c r="F4" s="30"/>
      <c r="G4" s="30"/>
      <c r="H4" s="30"/>
    </row>
    <row r="5" spans="1:8" x14ac:dyDescent="0.35">
      <c r="A5" s="24"/>
      <c r="B5" s="26"/>
      <c r="C5" s="26"/>
      <c r="D5" s="27"/>
      <c r="E5" s="24"/>
      <c r="F5" s="32"/>
      <c r="G5" s="32"/>
      <c r="H5" s="33"/>
    </row>
    <row r="6" spans="1:8" x14ac:dyDescent="0.35">
      <c r="A6" s="25" t="s">
        <v>88</v>
      </c>
      <c r="B6" s="30"/>
      <c r="C6" s="30"/>
      <c r="D6" s="31"/>
      <c r="E6" s="25" t="s">
        <v>89</v>
      </c>
      <c r="F6" s="30"/>
      <c r="G6" s="30"/>
      <c r="H6" s="30"/>
    </row>
    <row r="7" spans="1:8" x14ac:dyDescent="0.35">
      <c r="A7" s="28" t="s">
        <v>90</v>
      </c>
      <c r="B7" s="30"/>
      <c r="C7" s="30"/>
      <c r="D7" s="31"/>
      <c r="E7" s="25" t="s">
        <v>91</v>
      </c>
      <c r="F7" s="30"/>
      <c r="G7" s="30"/>
      <c r="H7" s="30"/>
    </row>
    <row r="8" spans="1:8" x14ac:dyDescent="0.35">
      <c r="A8" s="24"/>
      <c r="B8" s="29"/>
      <c r="C8" s="29"/>
      <c r="D8" s="29"/>
      <c r="E8" s="25" t="s">
        <v>92</v>
      </c>
      <c r="F8" s="30"/>
      <c r="G8" s="30"/>
      <c r="H8" s="30"/>
    </row>
    <row r="9" spans="1:8" x14ac:dyDescent="0.35">
      <c r="A9" s="34" t="s">
        <v>93</v>
      </c>
      <c r="B9" s="35">
        <f>B4+B6</f>
        <v>0</v>
      </c>
      <c r="C9" s="35">
        <f>C4+C6</f>
        <v>0</v>
      </c>
      <c r="D9" s="36">
        <f>D4+D6</f>
        <v>0</v>
      </c>
      <c r="E9" s="34" t="s">
        <v>94</v>
      </c>
      <c r="F9" s="35">
        <f>F4+F6+F7+F8</f>
        <v>0</v>
      </c>
      <c r="G9" s="35">
        <f>G4+G6+G7+G8</f>
        <v>0</v>
      </c>
      <c r="H9" s="35">
        <f>H4+H6+H7+H8</f>
        <v>0</v>
      </c>
    </row>
    <row r="12" spans="1:8" ht="26" x14ac:dyDescent="0.6">
      <c r="A12" s="52" t="s">
        <v>95</v>
      </c>
      <c r="B12" s="52"/>
      <c r="C12" s="52"/>
      <c r="D12" s="52"/>
      <c r="E12" s="52"/>
      <c r="F12" s="52"/>
      <c r="G12" s="52"/>
      <c r="H12" s="52"/>
    </row>
    <row r="13" spans="1:8" ht="18.5" x14ac:dyDescent="0.45">
      <c r="A13" s="55" t="s">
        <v>96</v>
      </c>
      <c r="B13" s="55"/>
      <c r="C13" s="55"/>
      <c r="D13" s="56"/>
      <c r="E13" s="55" t="s">
        <v>97</v>
      </c>
      <c r="F13" s="55"/>
      <c r="G13" s="55"/>
      <c r="H13" s="55"/>
    </row>
    <row r="14" spans="1:8" x14ac:dyDescent="0.35">
      <c r="A14" s="37"/>
      <c r="B14" s="38">
        <f>B3</f>
        <v>2021</v>
      </c>
      <c r="C14" s="38">
        <f>C3</f>
        <v>2022</v>
      </c>
      <c r="D14" s="38">
        <f>D3</f>
        <v>2023</v>
      </c>
      <c r="E14" s="39"/>
      <c r="F14" s="40">
        <f>F3</f>
        <v>2021</v>
      </c>
      <c r="G14" s="40">
        <f>G3</f>
        <v>2022</v>
      </c>
      <c r="H14" s="40">
        <f>H3</f>
        <v>2023</v>
      </c>
    </row>
    <row r="15" spans="1:8" x14ac:dyDescent="0.35">
      <c r="A15" s="25" t="s">
        <v>98</v>
      </c>
      <c r="B15" s="30"/>
      <c r="C15" s="30"/>
      <c r="D15" s="31"/>
      <c r="E15" s="25" t="s">
        <v>99</v>
      </c>
      <c r="F15" s="30"/>
      <c r="G15" s="30"/>
      <c r="H15" s="30"/>
    </row>
    <row r="16" spans="1:8" x14ac:dyDescent="0.35">
      <c r="A16" s="25" t="s">
        <v>100</v>
      </c>
      <c r="B16" s="30"/>
      <c r="C16" s="30"/>
      <c r="D16" s="31"/>
      <c r="E16" s="25" t="s">
        <v>101</v>
      </c>
      <c r="F16" s="30"/>
      <c r="G16" s="30"/>
      <c r="H16" s="30"/>
    </row>
    <row r="17" spans="1:8" x14ac:dyDescent="0.35">
      <c r="A17" s="25" t="s">
        <v>102</v>
      </c>
      <c r="B17" s="30"/>
      <c r="C17" s="30"/>
      <c r="D17" s="31"/>
      <c r="E17" s="25" t="s">
        <v>103</v>
      </c>
      <c r="F17" s="30"/>
      <c r="G17" s="30"/>
      <c r="H17" s="30"/>
    </row>
    <row r="18" spans="1:8" x14ac:dyDescent="0.35">
      <c r="A18" s="25" t="s">
        <v>104</v>
      </c>
      <c r="B18" s="30"/>
      <c r="C18" s="30"/>
      <c r="D18" s="31"/>
      <c r="E18" s="25" t="s">
        <v>105</v>
      </c>
      <c r="F18" s="30"/>
      <c r="G18" s="30"/>
      <c r="H18" s="30"/>
    </row>
    <row r="20" spans="1:8" x14ac:dyDescent="0.35">
      <c r="A20" s="41" t="s">
        <v>106</v>
      </c>
      <c r="B20" s="42">
        <f>F15-B15</f>
        <v>0</v>
      </c>
      <c r="C20" s="42">
        <f>G15-C15</f>
        <v>0</v>
      </c>
      <c r="D20" s="42">
        <f>H15-D15</f>
        <v>0</v>
      </c>
    </row>
    <row r="21" spans="1:8" x14ac:dyDescent="0.35">
      <c r="A21" s="41" t="s">
        <v>107</v>
      </c>
      <c r="B21" s="42">
        <f>F15+F16+F17+F18-B15-B16-B17-B18</f>
        <v>0</v>
      </c>
      <c r="C21" s="42">
        <f>G15+G16+G17+G18-C15-C16-C17-C18</f>
        <v>0</v>
      </c>
      <c r="D21" s="42">
        <f>H15+H16+H17+H18-D15-D16-D17-D18</f>
        <v>0</v>
      </c>
    </row>
  </sheetData>
  <sheetProtection algorithmName="SHA-512" hashValue="lrDEdgoLrp/dACl35D7tyP53oGIUgqhwnd+Nlj3h05K3hi9Yr6D0wIU604A/Jp4afNAjx4/DyX760n9/F5RE0g==" saltValue="PEnLrxKjq4Hy9Wv41H4QVA==" spinCount="100000" sheet="1" objects="1" scenarios="1"/>
  <protectedRanges>
    <protectedRange algorithmName="SHA-512" hashValue="O+qmNbpSnJyQSufz86CNt/3L/3ib1vg+F/Z+C9Rg8ftwK1+clvTBC2K/b9eP3MXBF5p2PE5z1F1mWjn8dbf8DQ==" saltValue="pMx33d4gNbWo4d7qC6QMcA==" spinCount="100000" sqref="F15:H18" name="PDT"/>
    <protectedRange algorithmName="SHA-512" hashValue="BHDbq0sdaDhwutNng654QucMWP2f90vt/0XxXMoi+EO1ipOGLvq9kgujsq20X1yXVkUYoYnECmjalJwGcEvRXQ==" saltValue="GngRcc2BcTwhcTZ2TS6gIA==" spinCount="100000" sqref="B15:D18" name="CH"/>
    <protectedRange algorithmName="SHA-512" hashValue="/jLU8vagrRlssUc2T1ocTnb6GNQkjktI9uD4yQbS0+apbBDBxc6bOHq1pVEAKvo8BlCTaDE350IjDYW6kglnwA==" saltValue="iMyiOQMRpvS9PVIKyr2dvg==" spinCount="100000" sqref="F4:G8" name="Passif"/>
    <protectedRange algorithmName="SHA-512" hashValue="CEsCC32XwprbZfErgQof9cqI515UwfNUXrxJ3IwsH+7vXfaKTqD5MktZ+g+uJx3xuI5fAvIm8SzQ3L31ooadgg==" saltValue="TjCktijXkcUrcWchdjrEJw==" spinCount="100000" sqref="B4:D8" name="Actif"/>
  </protectedRanges>
  <mergeCells count="6">
    <mergeCell ref="A1:H1"/>
    <mergeCell ref="A2:D2"/>
    <mergeCell ref="E2:H2"/>
    <mergeCell ref="A12:H12"/>
    <mergeCell ref="A13:D13"/>
    <mergeCell ref="E13:H13"/>
  </mergeCells>
  <pageMargins left="0.7" right="0.7" top="0.75" bottom="0.75" header="0.3" footer="0.3"/>
  <pageSetup paperSize="9" scale="73"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60F4F6-2ACE-429B-B709-DDD0E8E2E842}">
  <sheetPr>
    <pageSetUpPr fitToPage="1"/>
  </sheetPr>
  <dimension ref="A1:E58"/>
  <sheetViews>
    <sheetView showGridLines="0" tabSelected="1" zoomScale="86" zoomScaleNormal="86" zoomScaleSheetLayoutView="70" workbookViewId="0">
      <selection activeCell="A4" sqref="A4"/>
    </sheetView>
  </sheetViews>
  <sheetFormatPr baseColWidth="10" defaultRowHeight="14.5" x14ac:dyDescent="0.35"/>
  <cols>
    <col min="1" max="1" width="68.1796875" customWidth="1"/>
    <col min="2" max="2" width="16" style="8" customWidth="1"/>
    <col min="3" max="3" width="14.90625" style="8" customWidth="1"/>
    <col min="4" max="4" width="20.08984375" customWidth="1"/>
    <col min="5" max="5" width="8.1796875" hidden="1" customWidth="1"/>
  </cols>
  <sheetData>
    <row r="1" spans="1:5" ht="50" customHeight="1" x14ac:dyDescent="0.35">
      <c r="A1" s="60" t="s">
        <v>108</v>
      </c>
      <c r="B1" s="60"/>
      <c r="C1" s="60"/>
      <c r="D1" s="60"/>
    </row>
    <row r="2" spans="1:5" ht="40" customHeight="1" x14ac:dyDescent="0.35">
      <c r="A2" s="60"/>
      <c r="B2" s="60"/>
      <c r="C2" s="60"/>
      <c r="D2" s="60"/>
    </row>
    <row r="3" spans="1:5" ht="18.5" customHeight="1" x14ac:dyDescent="0.35"/>
    <row r="4" spans="1:5" ht="36.5" customHeight="1" x14ac:dyDescent="0.35">
      <c r="A4" s="61">
        <f>+'Fiche entreprise'!B5</f>
        <v>0</v>
      </c>
      <c r="B4" s="22" t="s">
        <v>27</v>
      </c>
      <c r="C4" s="22" t="s">
        <v>28</v>
      </c>
      <c r="D4" s="22" t="s">
        <v>29</v>
      </c>
    </row>
    <row r="5" spans="1:5" ht="50" customHeight="1" x14ac:dyDescent="0.35">
      <c r="A5" s="57" t="s">
        <v>80</v>
      </c>
      <c r="B5" s="58"/>
      <c r="C5" s="58"/>
      <c r="D5" s="59"/>
    </row>
    <row r="6" spans="1:5" ht="36" customHeight="1" x14ac:dyDescent="0.35">
      <c r="A6" s="57" t="s">
        <v>30</v>
      </c>
      <c r="B6" s="58"/>
      <c r="C6" s="58"/>
      <c r="D6" s="59"/>
    </row>
    <row r="7" spans="1:5" s="19" customFormat="1" ht="30" customHeight="1" x14ac:dyDescent="0.35">
      <c r="A7" s="18" t="s">
        <v>31</v>
      </c>
      <c r="B7" s="16"/>
      <c r="C7" s="16"/>
      <c r="D7" s="18" t="str">
        <f>IF(B7&lt;&gt;"","Préoccupant","Ok")</f>
        <v>Ok</v>
      </c>
      <c r="E7" s="19">
        <f>IF(D7="Préoccupant",1,IF(D7="ok",0,"na"))</f>
        <v>0</v>
      </c>
    </row>
    <row r="8" spans="1:5" s="19" customFormat="1" ht="30" customHeight="1" x14ac:dyDescent="0.35">
      <c r="A8" s="18" t="s">
        <v>32</v>
      </c>
      <c r="B8" s="16"/>
      <c r="C8" s="16"/>
      <c r="D8" s="18" t="str">
        <f>IF(B8&lt;&gt;"","Grave","Ok")</f>
        <v>Ok</v>
      </c>
      <c r="E8" s="19">
        <f>IF(D8="Grave",2,IF(D8="ok",0,"na"))</f>
        <v>0</v>
      </c>
    </row>
    <row r="9" spans="1:5" s="19" customFormat="1" ht="30" customHeight="1" x14ac:dyDescent="0.35">
      <c r="A9" s="18" t="s">
        <v>33</v>
      </c>
      <c r="B9" s="16"/>
      <c r="C9" s="16"/>
      <c r="D9" s="18" t="str">
        <f>IF(B9&lt;&gt;"","Grave","Ok")</f>
        <v>Ok</v>
      </c>
      <c r="E9" s="19">
        <f>IF(D9="Grave",2,IF(D9="ok",0,"na"))</f>
        <v>0</v>
      </c>
    </row>
    <row r="10" spans="1:5" s="19" customFormat="1" ht="30" customHeight="1" x14ac:dyDescent="0.35">
      <c r="A10" s="18" t="s">
        <v>34</v>
      </c>
      <c r="B10" s="16"/>
      <c r="C10" s="16"/>
      <c r="D10" s="18" t="str">
        <f>IF(B10&lt;&gt;"","Très grave","Ok")</f>
        <v>Ok</v>
      </c>
      <c r="E10" s="19">
        <f>IF(D10="Très Grave",3,IF(D10="ok",0,"na"))</f>
        <v>0</v>
      </c>
    </row>
    <row r="11" spans="1:5" s="19" customFormat="1" ht="30" customHeight="1" x14ac:dyDescent="0.35">
      <c r="A11" s="18" t="s">
        <v>35</v>
      </c>
      <c r="B11" s="16"/>
      <c r="C11" s="16"/>
      <c r="D11" s="18" t="str">
        <f>IF(B11&lt;&gt;"","Préoccupant","Ok")</f>
        <v>Ok</v>
      </c>
      <c r="E11" s="19">
        <f>IF(D11="Préoccupant",1,0)</f>
        <v>0</v>
      </c>
    </row>
    <row r="12" spans="1:5" s="19" customFormat="1" ht="30" customHeight="1" x14ac:dyDescent="0.35">
      <c r="A12" s="18" t="s">
        <v>36</v>
      </c>
      <c r="B12" s="16"/>
      <c r="C12" s="16"/>
      <c r="D12" s="18" t="str">
        <f>IF(B12&lt;&gt;"","Grave","Ok")</f>
        <v>Ok</v>
      </c>
      <c r="E12" s="19">
        <f>IF(D12="Grave",2,IF(D12="ok",0,"na"))</f>
        <v>0</v>
      </c>
    </row>
    <row r="13" spans="1:5" s="19" customFormat="1" ht="30" customHeight="1" x14ac:dyDescent="0.35">
      <c r="A13" s="18" t="s">
        <v>37</v>
      </c>
      <c r="B13" s="16"/>
      <c r="C13" s="16"/>
      <c r="D13" s="18" t="str">
        <f>IF(B13&lt;&gt;"","Très grave","Ok")</f>
        <v>Ok</v>
      </c>
      <c r="E13" s="19">
        <f>IF(D13="Très Grave",3,IF(D13="ok",0,"na"))</f>
        <v>0</v>
      </c>
    </row>
    <row r="14" spans="1:5" s="19" customFormat="1" ht="30" customHeight="1" x14ac:dyDescent="0.35">
      <c r="A14" s="57" t="s">
        <v>55</v>
      </c>
      <c r="B14" s="58"/>
      <c r="C14" s="58"/>
      <c r="D14" s="59"/>
    </row>
    <row r="15" spans="1:5" s="19" customFormat="1" ht="30" customHeight="1" x14ac:dyDescent="0.35">
      <c r="A15" s="20" t="s">
        <v>38</v>
      </c>
      <c r="B15" s="17" t="s">
        <v>113</v>
      </c>
      <c r="C15" s="16"/>
      <c r="D15" s="20" t="str">
        <f>IF(B15&lt;&gt;"","Préoccupant","Ok")</f>
        <v>Préoccupant</v>
      </c>
      <c r="E15" s="19">
        <f>IF(D15="Préoccupant",1,0)</f>
        <v>1</v>
      </c>
    </row>
    <row r="16" spans="1:5" s="19" customFormat="1" ht="30" customHeight="1" x14ac:dyDescent="0.35">
      <c r="A16" s="20" t="s">
        <v>74</v>
      </c>
      <c r="B16" s="17"/>
      <c r="C16" s="16"/>
      <c r="D16" s="20" t="str">
        <f>IF(B16&lt;&gt;"","Grave","Ok")</f>
        <v>Ok</v>
      </c>
      <c r="E16" s="19">
        <f>IF(D16="Grave",2,IF(D16="ok",0,"na"))</f>
        <v>0</v>
      </c>
    </row>
    <row r="17" spans="1:5" s="19" customFormat="1" ht="30" customHeight="1" x14ac:dyDescent="0.35">
      <c r="A17" s="20" t="s">
        <v>81</v>
      </c>
      <c r="B17" s="17"/>
      <c r="C17" s="16"/>
      <c r="D17" s="20" t="str">
        <f>IF(B17&lt;&gt;"","Grave","Ok")</f>
        <v>Ok</v>
      </c>
      <c r="E17" s="19">
        <f>IF(D17="Grave",2,IF(D17="ok",0,"na"))</f>
        <v>0</v>
      </c>
    </row>
    <row r="18" spans="1:5" s="19" customFormat="1" ht="30" customHeight="1" x14ac:dyDescent="0.35">
      <c r="A18" s="20" t="s">
        <v>39</v>
      </c>
      <c r="B18" s="17"/>
      <c r="C18" s="16"/>
      <c r="D18" s="20" t="str">
        <f>IF(B18&lt;&gt;"","Préoccupant","Ok")</f>
        <v>Ok</v>
      </c>
      <c r="E18" s="19">
        <f>IF(D18="Préoccupant",1,0)</f>
        <v>0</v>
      </c>
    </row>
    <row r="19" spans="1:5" s="19" customFormat="1" ht="30" customHeight="1" x14ac:dyDescent="0.35">
      <c r="A19" s="20" t="s">
        <v>40</v>
      </c>
      <c r="B19" s="17"/>
      <c r="C19" s="16"/>
      <c r="D19" s="20" t="str">
        <f>IF(B19&lt;&gt;"","Préoccupant","Ok")</f>
        <v>Ok</v>
      </c>
      <c r="E19" s="19">
        <f>IF(D19="Préoccupant",1,0)</f>
        <v>0</v>
      </c>
    </row>
    <row r="20" spans="1:5" s="19" customFormat="1" ht="30" customHeight="1" x14ac:dyDescent="0.35">
      <c r="A20" s="20" t="s">
        <v>75</v>
      </c>
      <c r="B20" s="17"/>
      <c r="C20" s="16"/>
      <c r="D20" s="20" t="str">
        <f>IF(B20&lt;&gt;"","Préoccupant","Ok")</f>
        <v>Ok</v>
      </c>
      <c r="E20" s="19">
        <f>IF(D20="Préoccupant",1,0)</f>
        <v>0</v>
      </c>
    </row>
    <row r="21" spans="1:5" s="19" customFormat="1" ht="30" customHeight="1" x14ac:dyDescent="0.35">
      <c r="A21" s="57" t="s">
        <v>41</v>
      </c>
      <c r="B21" s="58"/>
      <c r="C21" s="58"/>
      <c r="D21" s="59"/>
    </row>
    <row r="22" spans="1:5" s="19" customFormat="1" ht="30" customHeight="1" x14ac:dyDescent="0.35">
      <c r="A22" s="20" t="s">
        <v>42</v>
      </c>
      <c r="B22" s="17"/>
      <c r="C22" s="16"/>
      <c r="D22" s="20" t="str">
        <f>IF(B22&lt;&gt;"","Préoccupant","Ok")</f>
        <v>Ok</v>
      </c>
      <c r="E22" s="19">
        <f>IF(D22="Préoccupant",1,0)</f>
        <v>0</v>
      </c>
    </row>
    <row r="23" spans="1:5" s="19" customFormat="1" ht="30" customHeight="1" x14ac:dyDescent="0.35">
      <c r="A23" s="20" t="s">
        <v>43</v>
      </c>
      <c r="B23" s="17"/>
      <c r="C23" s="16"/>
      <c r="D23" s="20" t="str">
        <f>IF(B23&lt;&gt;"","Préoccupant","Ok")</f>
        <v>Ok</v>
      </c>
      <c r="E23" s="19">
        <f>IF(D23="Préoccupant",1,0)</f>
        <v>0</v>
      </c>
    </row>
    <row r="24" spans="1:5" s="19" customFormat="1" ht="30" customHeight="1" x14ac:dyDescent="0.35">
      <c r="A24" s="20" t="s">
        <v>76</v>
      </c>
      <c r="B24" s="17"/>
      <c r="C24" s="16"/>
      <c r="D24" s="20" t="str">
        <f>IF(B24&lt;&gt;"","Préoccupant","Ok")</f>
        <v>Ok</v>
      </c>
      <c r="E24" s="19">
        <f>IF(D24="Préoccupant",1,0)</f>
        <v>0</v>
      </c>
    </row>
    <row r="25" spans="1:5" s="19" customFormat="1" ht="30" customHeight="1" x14ac:dyDescent="0.35">
      <c r="A25" s="20" t="s">
        <v>44</v>
      </c>
      <c r="B25" s="17"/>
      <c r="C25" s="16"/>
      <c r="D25" s="20" t="str">
        <f>IF(B25&lt;&gt;"","Très grave","Ok")</f>
        <v>Ok</v>
      </c>
      <c r="E25" s="19">
        <f>IF(D25="Très Grave",3,IF(D25="ok",0,"na"))</f>
        <v>0</v>
      </c>
    </row>
    <row r="26" spans="1:5" s="19" customFormat="1" ht="30" customHeight="1" x14ac:dyDescent="0.35">
      <c r="A26" s="57" t="s">
        <v>45</v>
      </c>
      <c r="B26" s="58"/>
      <c r="C26" s="58"/>
      <c r="D26" s="59"/>
    </row>
    <row r="27" spans="1:5" s="19" customFormat="1" ht="30" customHeight="1" x14ac:dyDescent="0.35">
      <c r="A27" s="20" t="s">
        <v>77</v>
      </c>
      <c r="B27" s="17"/>
      <c r="C27" s="16"/>
      <c r="D27" s="20" t="str">
        <f>IF(B27&lt;&gt;"","Très grave","Ok")</f>
        <v>Ok</v>
      </c>
      <c r="E27" s="19">
        <f>IF(D27="Très Grave",3,IF(D27="ok",0,"na"))</f>
        <v>0</v>
      </c>
    </row>
    <row r="28" spans="1:5" s="19" customFormat="1" ht="30" customHeight="1" x14ac:dyDescent="0.35">
      <c r="A28" s="20" t="s">
        <v>46</v>
      </c>
      <c r="B28" s="17"/>
      <c r="C28" s="16"/>
      <c r="D28" s="20" t="str">
        <f>IF(B28&lt;&gt;"","Préoccupant","Ok")</f>
        <v>Ok</v>
      </c>
      <c r="E28" s="19">
        <f>IF(D28="Préoccupant",1,0)</f>
        <v>0</v>
      </c>
    </row>
    <row r="29" spans="1:5" s="19" customFormat="1" ht="30" customHeight="1" x14ac:dyDescent="0.35">
      <c r="A29" s="57" t="s">
        <v>47</v>
      </c>
      <c r="B29" s="58"/>
      <c r="C29" s="58"/>
      <c r="D29" s="59"/>
    </row>
    <row r="30" spans="1:5" s="19" customFormat="1" ht="30" customHeight="1" x14ac:dyDescent="0.35">
      <c r="A30" s="20" t="s">
        <v>48</v>
      </c>
      <c r="B30" s="17"/>
      <c r="C30" s="16"/>
      <c r="D30" s="20" t="str">
        <f>IF(B30&lt;&gt;"","Préoccupant","Ok")</f>
        <v>Ok</v>
      </c>
      <c r="E30" s="19">
        <f>IF(D30="Préoccupant",1,0)</f>
        <v>0</v>
      </c>
    </row>
    <row r="31" spans="1:5" s="19" customFormat="1" ht="30" customHeight="1" x14ac:dyDescent="0.35">
      <c r="A31" s="20" t="s">
        <v>49</v>
      </c>
      <c r="B31" s="17"/>
      <c r="C31" s="16"/>
      <c r="D31" s="20" t="str">
        <f>IF(B31&lt;&gt;"","Grave","Ok")</f>
        <v>Ok</v>
      </c>
      <c r="E31" s="19">
        <f>IF(D31="Grave",2,IF(D31="ok",0,"na"))</f>
        <v>0</v>
      </c>
    </row>
    <row r="32" spans="1:5" s="19" customFormat="1" ht="30" customHeight="1" x14ac:dyDescent="0.35">
      <c r="A32" s="57" t="s">
        <v>53</v>
      </c>
      <c r="B32" s="58"/>
      <c r="C32" s="58"/>
      <c r="D32" s="59"/>
    </row>
    <row r="33" spans="1:5" s="19" customFormat="1" ht="30" customHeight="1" x14ac:dyDescent="0.35">
      <c r="A33" s="20" t="s">
        <v>50</v>
      </c>
      <c r="B33" s="17"/>
      <c r="C33" s="16"/>
      <c r="D33" s="20" t="str">
        <f>IF(B33&lt;&gt;"","Préoccupant","Ok")</f>
        <v>Ok</v>
      </c>
      <c r="E33" s="19">
        <f>IF(D33="Préoccupant",1,0)</f>
        <v>0</v>
      </c>
    </row>
    <row r="34" spans="1:5" s="19" customFormat="1" ht="30" customHeight="1" x14ac:dyDescent="0.35">
      <c r="A34" s="20" t="s">
        <v>51</v>
      </c>
      <c r="B34" s="17"/>
      <c r="C34" s="16"/>
      <c r="D34" s="20" t="str">
        <f>IF(B34&lt;&gt;"","Grave","Ok")</f>
        <v>Ok</v>
      </c>
      <c r="E34" s="19">
        <f>IF(D34="Grave",2,IF(D34="ok",0,"na"))</f>
        <v>0</v>
      </c>
    </row>
    <row r="35" spans="1:5" s="19" customFormat="1" ht="30" customHeight="1" x14ac:dyDescent="0.35">
      <c r="A35" s="20" t="s">
        <v>52</v>
      </c>
      <c r="B35" s="17"/>
      <c r="C35" s="16"/>
      <c r="D35" s="20" t="str">
        <f>IF(B35&lt;&gt;"","Préoccupant","Ok")</f>
        <v>Ok</v>
      </c>
      <c r="E35" s="19">
        <f>IF(D35="Préoccupant",1,0)</f>
        <v>0</v>
      </c>
    </row>
    <row r="36" spans="1:5" s="19" customFormat="1" ht="30" customHeight="1" x14ac:dyDescent="0.35">
      <c r="A36" s="20" t="s">
        <v>53</v>
      </c>
      <c r="B36" s="17"/>
      <c r="C36" s="16"/>
      <c r="D36" s="20" t="str">
        <f>IF(B36&lt;&gt;"","Grave","Ok")</f>
        <v>Ok</v>
      </c>
      <c r="E36" s="19">
        <f>IF(D36="Grave",2,IF(D36="ok",0,"na"))</f>
        <v>0</v>
      </c>
    </row>
    <row r="37" spans="1:5" s="19" customFormat="1" ht="30" customHeight="1" x14ac:dyDescent="0.35">
      <c r="A37" s="20" t="s">
        <v>54</v>
      </c>
      <c r="B37" s="17"/>
      <c r="C37" s="16"/>
      <c r="D37" s="20" t="str">
        <f>IF(B37&lt;&gt;"","Très grave","Ok")</f>
        <v>Ok</v>
      </c>
      <c r="E37" s="19">
        <f>IF(D37="Très Grave",3,IF(D37="ok",0,"na"))</f>
        <v>0</v>
      </c>
    </row>
    <row r="38" spans="1:5" s="19" customFormat="1" ht="30" customHeight="1" x14ac:dyDescent="0.35">
      <c r="A38" s="57" t="s">
        <v>55</v>
      </c>
      <c r="B38" s="58"/>
      <c r="C38" s="58"/>
      <c r="D38" s="59"/>
    </row>
    <row r="39" spans="1:5" s="19" customFormat="1" ht="30" customHeight="1" x14ac:dyDescent="0.35">
      <c r="A39" s="57" t="s">
        <v>109</v>
      </c>
      <c r="B39" s="58"/>
      <c r="C39" s="58"/>
      <c r="D39" s="59"/>
    </row>
    <row r="40" spans="1:5" s="19" customFormat="1" ht="30" customHeight="1" x14ac:dyDescent="0.35">
      <c r="A40" s="20" t="s">
        <v>56</v>
      </c>
      <c r="B40" s="44" t="str">
        <f>IF(OR(Comptes!H4&lt;0,Comptes!H4-Comptes!D4&lt;0),"X","")</f>
        <v/>
      </c>
      <c r="C40" s="44" t="str">
        <f>IF(B40="X","","X")</f>
        <v>X</v>
      </c>
      <c r="D40" s="44" t="str">
        <f>IF(B40&lt;&gt;"","Très grave","Ok")</f>
        <v>Ok</v>
      </c>
      <c r="E40" s="19">
        <f>IF(D40="Très Grave",3,IF(D40="ok",0,"na"))</f>
        <v>0</v>
      </c>
    </row>
    <row r="41" spans="1:5" s="19" customFormat="1" ht="30" customHeight="1" x14ac:dyDescent="0.35">
      <c r="A41" s="20" t="s">
        <v>57</v>
      </c>
      <c r="B41" s="44" t="str">
        <f>IF(AND(Comptes!F4="",Comptes!G4="",Comptes!H4=""),"",IF(Comptes!H4*100/(AVERAGE(Comptes!F4:G4))&lt;70,"X",""))</f>
        <v/>
      </c>
      <c r="C41" s="44" t="str">
        <f>IF(B41="X","","X")</f>
        <v>X</v>
      </c>
      <c r="D41" s="44" t="str">
        <f>IF(B41&lt;&gt;"","Grave","Ok")</f>
        <v>Ok</v>
      </c>
      <c r="E41" s="19">
        <f>IF(D41="Grave",2,IF(D41="ok",0,"na"))</f>
        <v>0</v>
      </c>
    </row>
    <row r="42" spans="1:5" s="19" customFormat="1" ht="30" customHeight="1" x14ac:dyDescent="0.35">
      <c r="A42" s="21" t="s">
        <v>58</v>
      </c>
      <c r="B42" s="44" t="str">
        <f>IF(D42="Ok","","X")</f>
        <v/>
      </c>
      <c r="C42" s="44" t="str">
        <f>IF(B42="X","","X")</f>
        <v>X</v>
      </c>
      <c r="D42" s="44" t="str">
        <f>IF(AND(Comptes!H4="",Comptes!D4="",Comptes!H15=""),"Ok",IF((Comptes!H4-Comptes!D4)/Comptes!H15*360&lt;0,"Très grave",IF((Comptes!H4-Comptes!D4)/Comptes!H15*360&lt;15,"Grave",IF((Comptes!H4-Comptes!D4)/Comptes!H15*360&lt;30,"Préoccupant","Ok"))))</f>
        <v>Ok</v>
      </c>
      <c r="E42" s="19">
        <f>IF(D42="Très Grave",3,IF(D42="ok",0,"na"))</f>
        <v>0</v>
      </c>
    </row>
    <row r="43" spans="1:5" s="19" customFormat="1" ht="30" customHeight="1" x14ac:dyDescent="0.35">
      <c r="A43" s="21" t="s">
        <v>59</v>
      </c>
      <c r="B43" s="44" t="str">
        <f>IF(D43="","",IF(D43="Ok","","X"))</f>
        <v/>
      </c>
      <c r="C43" s="44" t="str">
        <f t="shared" ref="C43" si="0">IF(B43="X","","X")</f>
        <v>X</v>
      </c>
      <c r="D43" s="44" t="str">
        <f>IF(AND(Comptes!D7="",Comptes!H7="",Comptes!H15=""),"Ok",IF((Comptes!D7-Comptes!H7)/Comptes!H15*365&lt;0,"Très grave",IF((Comptes!D7-Comptes!H7)/Comptes!H15*365&lt;10,"Grave",IF((Comptes!D7-Comptes!H7)/Comptes!H15*365&lt;20,"Préoccupant","Ok"))))</f>
        <v>Ok</v>
      </c>
      <c r="E43" s="19">
        <f>IF(D43="Très Grave",3,IF(D43="ok",0,"na"))</f>
        <v>0</v>
      </c>
    </row>
    <row r="44" spans="1:5" s="19" customFormat="1" ht="30" customHeight="1" x14ac:dyDescent="0.35">
      <c r="A44" s="57" t="s">
        <v>60</v>
      </c>
      <c r="B44" s="58"/>
      <c r="C44" s="58"/>
      <c r="D44" s="59"/>
    </row>
    <row r="45" spans="1:5" s="19" customFormat="1" ht="30" customHeight="1" x14ac:dyDescent="0.35">
      <c r="A45" s="20" t="s">
        <v>61</v>
      </c>
      <c r="B45" s="44" t="str">
        <f>IF(AND(Comptes!F15="",Comptes!G15="",Comptes!H15=""),"",IF(Comptes!H15*100/(AVERAGE(Comptes!F15:G15))&lt;70,"X",""))</f>
        <v/>
      </c>
      <c r="C45" s="44" t="str">
        <f t="shared" ref="C45:C50" si="1">IF(B45="X","","X")</f>
        <v>X</v>
      </c>
      <c r="D45" s="44" t="str">
        <f>IF(B45&lt;&gt;"","Grave","Ok")</f>
        <v>Ok</v>
      </c>
      <c r="E45" s="19">
        <f>IF(D45="Grave",2,IF(D45="ok",0,"na"))</f>
        <v>0</v>
      </c>
    </row>
    <row r="46" spans="1:5" s="19" customFormat="1" ht="30" customHeight="1" x14ac:dyDescent="0.35">
      <c r="A46" s="20" t="s">
        <v>62</v>
      </c>
      <c r="B46" s="44" t="str">
        <f>IF(OR(Comptes!B20&lt;0,Comptes!C20&lt;0,Comptes!D20&lt;0),"X","")</f>
        <v/>
      </c>
      <c r="C46" s="44" t="str">
        <f t="shared" si="1"/>
        <v>X</v>
      </c>
      <c r="D46" s="44" t="str">
        <f>IF(B46&lt;&gt;"","Préoccupant","Ok")</f>
        <v>Ok</v>
      </c>
      <c r="E46" s="19">
        <f>IF(D46="Préoccupant",1,0)</f>
        <v>0</v>
      </c>
    </row>
    <row r="47" spans="1:5" s="19" customFormat="1" ht="30" customHeight="1" x14ac:dyDescent="0.35">
      <c r="A47" s="20" t="s">
        <v>63</v>
      </c>
      <c r="B47" s="44" t="str">
        <f>IF(OR(Comptes!B21&lt;0,Comptes!C21&lt;0,Comptes!D21&lt;0),"X","")</f>
        <v/>
      </c>
      <c r="C47" s="44" t="str">
        <f t="shared" si="1"/>
        <v>X</v>
      </c>
      <c r="D47" s="44" t="str">
        <f>IF(B47&lt;&gt;"","Préoccupant","Ok")</f>
        <v>Ok</v>
      </c>
      <c r="E47" s="19">
        <f>IF(D47="Préoccupant",1,0)</f>
        <v>0</v>
      </c>
    </row>
    <row r="48" spans="1:5" s="19" customFormat="1" ht="30" customHeight="1" x14ac:dyDescent="0.35">
      <c r="A48" s="20" t="s">
        <v>64</v>
      </c>
      <c r="B48" s="44" t="str">
        <f>IF(Comptes!B21+Comptes!C21+Comptes!D21&lt;0,"X","")</f>
        <v/>
      </c>
      <c r="C48" s="44" t="str">
        <f t="shared" si="1"/>
        <v>X</v>
      </c>
      <c r="D48" s="44" t="str">
        <f>IF(B48&lt;&gt;"","Grave","Ok")</f>
        <v>Ok</v>
      </c>
      <c r="E48" s="19">
        <f>IF(D48="Grave",2,IF(D48="ok",0,"na"))</f>
        <v>0</v>
      </c>
    </row>
    <row r="49" spans="1:5" s="19" customFormat="1" ht="30" customHeight="1" x14ac:dyDescent="0.35">
      <c r="A49" s="20" t="s">
        <v>65</v>
      </c>
      <c r="B49" s="44" t="str">
        <f>IF(AND(Comptes!B21&lt;0,Comptes!C21&lt;0,Comptes!D21&lt;0),"X","")</f>
        <v/>
      </c>
      <c r="C49" s="44" t="str">
        <f t="shared" si="1"/>
        <v>X</v>
      </c>
      <c r="D49" s="44" t="str">
        <f>IF(B49&lt;&gt;"","Très grave","Ok")</f>
        <v>Ok</v>
      </c>
      <c r="E49" s="19">
        <f>IF(D49="Très Grave",3,IF(D49="ok",0,"na"))</f>
        <v>0</v>
      </c>
    </row>
    <row r="50" spans="1:5" s="19" customFormat="1" ht="30" customHeight="1" x14ac:dyDescent="0.35">
      <c r="A50" s="20" t="s">
        <v>66</v>
      </c>
      <c r="B50" s="44" t="str">
        <f>IF(AND(Comptes!D16="",Comptes!H6="",Comptes!H7=""),"",IF(Comptes!D16/(Comptes!H6+Comptes!H7)&gt;0.08,"X",""))</f>
        <v/>
      </c>
      <c r="C50" s="44" t="str">
        <f t="shared" si="1"/>
        <v>X</v>
      </c>
      <c r="D50" s="44" t="str">
        <f>IF(B50&lt;&gt;"","Préoccupant","Ok")</f>
        <v>Ok</v>
      </c>
      <c r="E50" s="19">
        <f>IF(D50="Préoccupant",1,0)</f>
        <v>0</v>
      </c>
    </row>
    <row r="51" spans="1:5" x14ac:dyDescent="0.35">
      <c r="D51" s="8"/>
    </row>
    <row r="52" spans="1:5" ht="18.5" x14ac:dyDescent="0.45">
      <c r="A52" s="62" t="s">
        <v>115</v>
      </c>
      <c r="B52" s="63" t="s">
        <v>114</v>
      </c>
      <c r="C52" s="63"/>
      <c r="D52" s="63"/>
    </row>
    <row r="53" spans="1:5" ht="18.5" x14ac:dyDescent="0.45">
      <c r="A53" s="62"/>
      <c r="B53" s="64"/>
      <c r="C53" s="64"/>
      <c r="D53" s="64"/>
    </row>
    <row r="54" spans="1:5" x14ac:dyDescent="0.35">
      <c r="A54" s="23" t="s">
        <v>67</v>
      </c>
      <c r="B54" s="1" t="s">
        <v>82</v>
      </c>
      <c r="C54" s="1" t="s">
        <v>68</v>
      </c>
      <c r="D54" s="1" t="s">
        <v>69</v>
      </c>
    </row>
    <row r="55" spans="1:5" x14ac:dyDescent="0.35">
      <c r="A55" t="s">
        <v>70</v>
      </c>
      <c r="B55" s="8">
        <f>COUNTIF(E7:E50,0)</f>
        <v>35</v>
      </c>
      <c r="C55" s="8">
        <v>36</v>
      </c>
      <c r="D55" s="12">
        <f>B55/36</f>
        <v>0.97222222222222221</v>
      </c>
    </row>
    <row r="56" spans="1:5" x14ac:dyDescent="0.35">
      <c r="A56" t="s">
        <v>71</v>
      </c>
      <c r="B56" s="8">
        <f>COUNTIF(E7:E50,1)</f>
        <v>1</v>
      </c>
      <c r="C56" s="8">
        <v>18</v>
      </c>
      <c r="D56" s="12">
        <f>B56/C56</f>
        <v>5.5555555555555552E-2</v>
      </c>
    </row>
    <row r="57" spans="1:5" x14ac:dyDescent="0.35">
      <c r="A57" t="s">
        <v>72</v>
      </c>
      <c r="B57" s="8">
        <f>COUNTIF(E7:E50,2)</f>
        <v>0</v>
      </c>
      <c r="C57" s="8">
        <v>13</v>
      </c>
      <c r="D57" s="12">
        <f>B57/C57</f>
        <v>0</v>
      </c>
    </row>
    <row r="58" spans="1:5" x14ac:dyDescent="0.35">
      <c r="A58" t="s">
        <v>73</v>
      </c>
      <c r="B58" s="8">
        <f>COUNTIF(E8:E51,3)</f>
        <v>0</v>
      </c>
      <c r="C58" s="8">
        <v>9</v>
      </c>
      <c r="D58" s="12">
        <f>B58/C58</f>
        <v>0</v>
      </c>
    </row>
  </sheetData>
  <sheetProtection algorithmName="SHA-512" hashValue="vi6NzbFqJLW9gdcqkEtVM8POXnLQra8zC1mlIpL/6Wdoi2KDBlJdT80XnMfb98DIf3CWB3TRXx0mQcEA+WYEdw==" saltValue="A4DzqXGpmbGyIxR/R84tmQ==" spinCount="100000" sheet="1" objects="1" scenarios="1"/>
  <protectedRanges>
    <protectedRange sqref="B52" name="contact"/>
    <protectedRange algorithmName="SHA-512" hashValue="1NaajGgOJ45Sk8QfGaEjZ9Xb67pBr9c9OuGJKgzOl8pKOzQn/X1+wa9xfymrdBsBQFkpWeUthjIuMXJANG3jTA==" saltValue="DFw1WBePdrCKm2JbVwkGSQ==" spinCount="100000" sqref="B30:C31" name="FRS"/>
    <protectedRange algorithmName="SHA-512" hashValue="nCWRMFyO5UzC8ZNWKenjCF30ayyYdtfcXe6/csDaH/gIx2doe3tVLdlQM0vJ5lax+4TLwQcyvqnpHPjowN2Y5A==" saltValue="9r7q5L9ZXOVdxrEc2Qwj/Q==" spinCount="100000" sqref="B22:C25" name="SUIVI"/>
    <protectedRange algorithmName="SHA-512" hashValue="HcbZII1F/wFfX0OsXFs2mhMS2bX31YMvqLxFmLLS/v4n+A6avwZ6aMwU1RMiaWjLTK3rNkHz67Lx+3h26oboew==" saltValue="ooGmqZgHhCn7nd57QknfWA==" spinCount="100000" sqref="B22:C25" name="CT"/>
    <protectedRange algorithmName="SHA-512" hashValue="CA4RQFDOT81DZZ//4e5fUSTXZEKCXWo/1cmemWNfJ6DRbqZVpsUnTzrGcSuG033+cEdb+3VF2iA0ZzbfM6lsdA==" saltValue="OdvqjbsAKfrgMxNhllARGg==" spinCount="100000" sqref="B7:C13" name="BQ"/>
    <protectedRange algorithmName="SHA-512" hashValue="+CgWD5v8nQxXQsDlsIVaDX8zE7N/93cRsMy1ZPW2OIEzguHsq4b7OhpMS/KL+ZnvwTvv7T4y2ekCJDqkFeIeKQ==" saltValue="KWHb86bkPeQun2y8ZSPV0A==" spinCount="100000" sqref="B15:C20" name="GV"/>
    <protectedRange algorithmName="SHA-512" hashValue="nIsRi66z8pEjlwFxgoCRCz1JSiB49XLwEG5rVD9jtiLYzJtSXNTWw02nrtw16LJuVfIY+Uam4/NxC1uxO2E7IQ==" saltValue="0b0wKweX/1k+djQqddiu8w==" spinCount="100000" sqref="B27:C28" name="CLT"/>
    <protectedRange algorithmName="SHA-512" hashValue="Ee6KIiuIRTK/q2QjGCrkf6BjKwNOsZFryKKNUViNo3hrIYGcwn2qMBk/lUhwvsF4eHL6JHa3ya+HHadBb+J/ng==" saltValue="a8IjAM7uSyYnammMqF2XEg==" spinCount="100000" sqref="B33:C37" name="TVA"/>
    <protectedRange algorithmName="SHA-512" hashValue="8W6LRoFrAZlLjuozR8iLjALWWEqdK+zn/cnqhUXr3hYEOswhiJfuJsVmaKr6ytQ+W3ockC8/nY0/KuhabpTIbw==" saltValue="FU0Wp1fCo/NrNk/M8mb6PQ==" spinCount="100000" sqref="C2:D2" name="Date"/>
    <protectedRange sqref="B13:C15" name="CHIFFRES"/>
  </protectedRanges>
  <mergeCells count="12">
    <mergeCell ref="B52:D52"/>
    <mergeCell ref="A44:D44"/>
    <mergeCell ref="A1:D2"/>
    <mergeCell ref="A29:D29"/>
    <mergeCell ref="A32:D32"/>
    <mergeCell ref="A38:D38"/>
    <mergeCell ref="A39:D39"/>
    <mergeCell ref="A26:D26"/>
    <mergeCell ref="A5:D5"/>
    <mergeCell ref="A6:D6"/>
    <mergeCell ref="A14:D14"/>
    <mergeCell ref="A21:D21"/>
  </mergeCells>
  <hyperlinks>
    <hyperlink ref="B52" r:id="rId1" xr:uid="{4C7DA959-C5D7-4FC2-B717-8BE84446B7BB}"/>
  </hyperlinks>
  <printOptions horizontalCentered="1" verticalCentered="1"/>
  <pageMargins left="0.31496062992125984" right="0.31496062992125984" top="0.15748031496062992" bottom="0.35433070866141736" header="0.11811023622047245" footer="0.11811023622047245"/>
  <pageSetup paperSize="9" scale="81" fitToHeight="2" orientation="portrait" r:id="rId2"/>
  <rowBreaks count="1" manualBreakCount="1">
    <brk id="31" max="5" man="1"/>
  </rowBreaks>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4</vt:i4>
      </vt:variant>
      <vt:variant>
        <vt:lpstr>Plages nommées</vt:lpstr>
      </vt:variant>
      <vt:variant>
        <vt:i4>3</vt:i4>
      </vt:variant>
    </vt:vector>
  </HeadingPairs>
  <TitlesOfParts>
    <vt:vector size="7" baseType="lpstr">
      <vt:lpstr>Présentation</vt:lpstr>
      <vt:lpstr>Fiche entreprise</vt:lpstr>
      <vt:lpstr>Comptes</vt:lpstr>
      <vt:lpstr>VOTRE DIAG</vt:lpstr>
      <vt:lpstr>Comptes!Zone_d_impression</vt:lpstr>
      <vt:lpstr>Présentation!Zone_d_impression</vt:lpstr>
      <vt:lpstr>'VOTRE DIAG'!Zone_d_impression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Valérie BERTHET</dc:creator>
  <cp:lastModifiedBy>Valérie BERTHET</cp:lastModifiedBy>
  <cp:lastPrinted>2024-03-14T11:09:33Z</cp:lastPrinted>
  <dcterms:created xsi:type="dcterms:W3CDTF">2024-01-23T18:42:54Z</dcterms:created>
  <dcterms:modified xsi:type="dcterms:W3CDTF">2024-03-14T11:10:09Z</dcterms:modified>
</cp:coreProperties>
</file>